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drawings/drawing4.xml" ContentType="application/vnd.openxmlformats-officedocument.drawing+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tables/table2.xml" ContentType="application/vnd.openxmlformats-officedocument.spreadsheetml.table+xml"/>
  <Override PartName="/xl/ctrlProps/ctrlProp7.xml" ContentType="application/vnd.ms-excel.controlproperties+xml"/>
  <Override PartName="/xl/ctrlProps/ctrlProp8.xml" ContentType="application/vnd.ms-excel.controlproperties+xml"/>
  <Override PartName="/xl/tables/table1.xml" ContentType="application/vnd.openxmlformats-officedocument.spreadsheetml.table+xml"/>
  <Override PartName="/xl/ctrlProps/ctrlProp9.xml" ContentType="application/vnd.ms-excel.controlproperties+xml"/>
  <Override PartName="/xl/ctrlProps/ctrlProp6.xml" ContentType="application/vnd.ms-excel.controlproperties+xml"/>
  <Override PartName="/xl/calcChain.xml" ContentType="application/vnd.openxmlformats-officedocument.spreadsheetml.calcChain+xml"/>
  <Override PartName="/xl/ctrlProps/ctrlProp5.xml" ContentType="application/vnd.ms-excel.controlproperties+xml"/>
  <Override PartName="/docProps/app.xml" ContentType="application/vnd.openxmlformats-officedocument.extended-properties+xml"/>
  <Override PartName="/xl/ctrlProps/ctrlProp4.xml" ContentType="application/vnd.ms-excel.controlproperties+xml"/>
  <Override PartName="/docProps/core.xml" ContentType="application/vnd.openxmlformats-package.core-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mc:AlternateContent xmlns:mc="http://schemas.openxmlformats.org/markup-compatibility/2006">
    <mc:Choice Requires="x15">
      <x15ac:absPath xmlns:x15ac="http://schemas.microsoft.com/office/spreadsheetml/2010/11/ac" url="\\stats\Finance\CostsBook\Costbook_2023\publication materials\Published tables\"/>
    </mc:Choice>
  </mc:AlternateContent>
  <xr:revisionPtr revIDLastSave="0" documentId="13_ncr:1_{584FD033-D6B4-4AEE-AB7F-C5826AD4CEEE}" xr6:coauthVersionLast="47" xr6:coauthVersionMax="47" xr10:uidLastSave="{00000000-0000-0000-0000-000000000000}"/>
  <bookViews>
    <workbookView xWindow="-23148" yWindow="-1008" windowWidth="23256" windowHeight="12576" xr2:uid="{00000000-000D-0000-FFFF-FFFF00000000}"/>
  </bookViews>
  <sheets>
    <sheet name="Notes" sheetId="17" r:id="rId1"/>
    <sheet name="Table 1" sheetId="3" r:id="rId2"/>
    <sheet name="Table 2 real terms" sheetId="11" r:id="rId3"/>
    <sheet name="Charts" sheetId="15" r:id="rId4"/>
    <sheet name="camhs" sheetId="2" state="hidden" r:id="rId5"/>
    <sheet name="camhs_real" sheetId="12" state="hidden" r:id="rId6"/>
    <sheet name="Data - cash terms" sheetId="7" r:id="rId7"/>
    <sheet name="Data - real terms" sheetId="16" r:id="rId8"/>
    <sheet name="look ups" sheetId="5" state="hidden" r:id="rId9"/>
    <sheet name="Report Logic" sheetId="14" r:id="rId10"/>
  </sheets>
  <definedNames>
    <definedName name="all_exp_names">camhs!$A$1:$K$1</definedName>
    <definedName name="all_exp_names_real">camhs_real!$A$1:$K$1</definedName>
    <definedName name="Board">'look ups'!$A$1:$A$17</definedName>
    <definedName name="expenditure_type">Charts!$N$10:$N$17</definedName>
    <definedName name="firstchoice" localSheetId="0">IF(#REF!=1,[0]!Board, [0]!Year)</definedName>
    <definedName name="firstchoice" localSheetId="2">IF('Table 2 real terms'!$G$8=1,Board, Year)</definedName>
    <definedName name="firstchoice">IF('Table 1'!$G$8=1,Board, Year)</definedName>
    <definedName name="hb">'look ups'!$A$1:$A$17</definedName>
    <definedName name="variables">'look ups'!$A$31:$A$32</definedName>
    <definedName name="Year">'look ups'!$A$19:$A$30</definedName>
    <definedName name="years">'look ups'!$A$19:$A$30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35" i="15" l="1"/>
  <c r="M34" i="15"/>
  <c r="M33" i="15"/>
  <c r="M32" i="15"/>
  <c r="M31" i="15"/>
  <c r="M30" i="15"/>
  <c r="Y29" i="15"/>
  <c r="X29" i="15"/>
  <c r="W29" i="15"/>
  <c r="V29" i="15"/>
  <c r="U29" i="15"/>
  <c r="T29" i="15"/>
  <c r="S29" i="15"/>
  <c r="R29" i="15"/>
  <c r="Q29" i="15"/>
  <c r="P29" i="15"/>
  <c r="O29" i="15"/>
  <c r="N29" i="15"/>
  <c r="M29" i="15" a="1"/>
  <c r="M29" i="15" s="1"/>
  <c r="V33" i="15" s="1"/>
  <c r="N17" i="15"/>
  <c r="N16" i="15"/>
  <c r="N15" i="15"/>
  <c r="N14" i="15"/>
  <c r="N13" i="15"/>
  <c r="N12" i="15"/>
  <c r="N11" i="15"/>
  <c r="N10" i="15"/>
  <c r="M4" i="15" a="1"/>
  <c r="M16" i="15" s="1"/>
  <c r="L4" i="15" a="1"/>
  <c r="L4" i="15" s="1"/>
  <c r="M1" i="15" s="1"/>
  <c r="Y3" i="15"/>
  <c r="X3" i="15"/>
  <c r="W3" i="15"/>
  <c r="V3" i="15"/>
  <c r="U3" i="15"/>
  <c r="T3" i="15"/>
  <c r="S3" i="15"/>
  <c r="R3" i="15"/>
  <c r="Q3" i="15"/>
  <c r="P3" i="15"/>
  <c r="O3" i="15"/>
  <c r="N3" i="15"/>
  <c r="J14" i="11"/>
  <c r="I14" i="11"/>
  <c r="H14" i="11"/>
  <c r="G14" i="11"/>
  <c r="F14" i="11"/>
  <c r="E14" i="11"/>
  <c r="D14" i="11"/>
  <c r="C14" i="11"/>
  <c r="B14" i="11"/>
  <c r="B10" i="11" a="1"/>
  <c r="B10" i="11" s="1"/>
  <c r="Q29" i="11" s="1"/>
  <c r="B8" i="11" a="1"/>
  <c r="B9" i="11" s="1"/>
  <c r="L14" i="3"/>
  <c r="K14" i="3"/>
  <c r="J14" i="3"/>
  <c r="I14" i="3"/>
  <c r="H14" i="3"/>
  <c r="G14" i="3"/>
  <c r="F14" i="3"/>
  <c r="E14" i="3"/>
  <c r="D14" i="3"/>
  <c r="C14" i="3"/>
  <c r="B14" i="3"/>
  <c r="B10" i="3" a="1"/>
  <c r="B10" i="3" s="1"/>
  <c r="B8" i="3" a="1"/>
  <c r="B8" i="3" s="1"/>
  <c r="U30" i="15" l="1"/>
  <c r="N33" i="15"/>
  <c r="B8" i="11"/>
  <c r="A28" i="11" s="1"/>
  <c r="Q15" i="11"/>
  <c r="Q19" i="11"/>
  <c r="Q21" i="11"/>
  <c r="Q23" i="11"/>
  <c r="Q27" i="11"/>
  <c r="M4" i="15"/>
  <c r="N4" i="15" s="1"/>
  <c r="M11" i="15"/>
  <c r="M19" i="15"/>
  <c r="S31" i="3"/>
  <c r="R29" i="3"/>
  <c r="S17" i="3"/>
  <c r="R26" i="3"/>
  <c r="R17" i="3"/>
  <c r="B17" i="3" s="1"/>
  <c r="S25" i="3"/>
  <c r="R25" i="3"/>
  <c r="S21" i="3"/>
  <c r="R22" i="3"/>
  <c r="R30" i="3"/>
  <c r="R21" i="3"/>
  <c r="S29" i="3"/>
  <c r="R18" i="3"/>
  <c r="A20" i="3"/>
  <c r="A23" i="3"/>
  <c r="A16" i="3"/>
  <c r="A19" i="3"/>
  <c r="Q30" i="11"/>
  <c r="Q28" i="11"/>
  <c r="Q26" i="11"/>
  <c r="Q24" i="11"/>
  <c r="Q22" i="11"/>
  <c r="Q20" i="11"/>
  <c r="Q18" i="11"/>
  <c r="Q16" i="11"/>
  <c r="P30" i="11"/>
  <c r="H30" i="11" s="1"/>
  <c r="P28" i="11"/>
  <c r="P26" i="11"/>
  <c r="P24" i="11"/>
  <c r="P22" i="11"/>
  <c r="P20" i="11"/>
  <c r="P18" i="11"/>
  <c r="P16" i="11"/>
  <c r="P31" i="11"/>
  <c r="P29" i="11"/>
  <c r="P27" i="11"/>
  <c r="P25" i="11"/>
  <c r="J25" i="11" s="1"/>
  <c r="P23" i="11"/>
  <c r="P21" i="11"/>
  <c r="P19" i="11"/>
  <c r="P17" i="11"/>
  <c r="P15" i="11"/>
  <c r="Y35" i="15"/>
  <c r="Q35" i="15"/>
  <c r="V34" i="15"/>
  <c r="N34" i="15"/>
  <c r="S33" i="15"/>
  <c r="X32" i="15"/>
  <c r="P32" i="15"/>
  <c r="U31" i="15"/>
  <c r="R30" i="15"/>
  <c r="W33" i="15"/>
  <c r="N30" i="15"/>
  <c r="X35" i="15"/>
  <c r="P35" i="15"/>
  <c r="U34" i="15"/>
  <c r="R33" i="15"/>
  <c r="W32" i="15"/>
  <c r="O32" i="15"/>
  <c r="T31" i="15"/>
  <c r="Y30" i="15"/>
  <c r="Q30" i="15"/>
  <c r="R34" i="15"/>
  <c r="W35" i="15"/>
  <c r="O35" i="15"/>
  <c r="T34" i="15"/>
  <c r="Y33" i="15"/>
  <c r="Q33" i="15"/>
  <c r="V32" i="15"/>
  <c r="N32" i="15"/>
  <c r="S31" i="15"/>
  <c r="X30" i="15"/>
  <c r="P30" i="15"/>
  <c r="U35" i="15"/>
  <c r="O33" i="15"/>
  <c r="T32" i="15"/>
  <c r="Y31" i="15"/>
  <c r="Q31" i="15"/>
  <c r="V30" i="15"/>
  <c r="V35" i="15"/>
  <c r="N35" i="15"/>
  <c r="S34" i="15"/>
  <c r="X33" i="15"/>
  <c r="P33" i="15"/>
  <c r="U32" i="15"/>
  <c r="R31" i="15"/>
  <c r="W30" i="15"/>
  <c r="O30" i="15"/>
  <c r="S35" i="15"/>
  <c r="X34" i="15"/>
  <c r="P34" i="15"/>
  <c r="U33" i="15"/>
  <c r="R32" i="15"/>
  <c r="W31" i="15"/>
  <c r="O31" i="15"/>
  <c r="T30" i="15"/>
  <c r="R35" i="15"/>
  <c r="W34" i="15"/>
  <c r="O34" i="15"/>
  <c r="T33" i="15"/>
  <c r="Y32" i="15"/>
  <c r="Q32" i="15"/>
  <c r="V31" i="15"/>
  <c r="N31" i="15"/>
  <c r="S30" i="15"/>
  <c r="P31" i="15"/>
  <c r="Q34" i="15"/>
  <c r="A29" i="3"/>
  <c r="A25" i="3"/>
  <c r="A21" i="3"/>
  <c r="A17" i="3"/>
  <c r="A30" i="3"/>
  <c r="A26" i="3"/>
  <c r="A22" i="3"/>
  <c r="A18" i="3"/>
  <c r="A10" i="3"/>
  <c r="A20" i="11"/>
  <c r="A24" i="11"/>
  <c r="X31" i="15"/>
  <c r="Y34" i="15"/>
  <c r="A28" i="3"/>
  <c r="A31" i="3"/>
  <c r="A24" i="3"/>
  <c r="A27" i="3"/>
  <c r="Q31" i="11"/>
  <c r="A15" i="3"/>
  <c r="Q17" i="11"/>
  <c r="Q25" i="11"/>
  <c r="S32" i="15"/>
  <c r="T35" i="15"/>
  <c r="M9" i="15"/>
  <c r="M17" i="15"/>
  <c r="S18" i="3"/>
  <c r="S22" i="3"/>
  <c r="S26" i="3"/>
  <c r="S30" i="3"/>
  <c r="M10" i="15"/>
  <c r="M18" i="15"/>
  <c r="R16" i="3"/>
  <c r="R20" i="3"/>
  <c r="R24" i="3"/>
  <c r="R28" i="3"/>
  <c r="M5" i="15"/>
  <c r="M13" i="15"/>
  <c r="S16" i="3"/>
  <c r="S20" i="3"/>
  <c r="S24" i="3"/>
  <c r="S28" i="3"/>
  <c r="M6" i="15"/>
  <c r="M14" i="15"/>
  <c r="M12" i="15"/>
  <c r="R15" i="3"/>
  <c r="R19" i="3"/>
  <c r="R23" i="3"/>
  <c r="R27" i="3"/>
  <c r="R31" i="3"/>
  <c r="M7" i="15"/>
  <c r="M15" i="15"/>
  <c r="M20" i="15"/>
  <c r="S15" i="3"/>
  <c r="S19" i="3"/>
  <c r="S23" i="3"/>
  <c r="S27" i="3"/>
  <c r="M8" i="15"/>
  <c r="H25" i="3" l="1"/>
  <c r="Y5" i="15"/>
  <c r="X5" i="15"/>
  <c r="X4" i="15"/>
  <c r="W4" i="15"/>
  <c r="H29" i="11"/>
  <c r="H28" i="11"/>
  <c r="A16" i="11"/>
  <c r="I27" i="11"/>
  <c r="C27" i="11"/>
  <c r="G29" i="3"/>
  <c r="D21" i="3"/>
  <c r="D22" i="3"/>
  <c r="B19" i="11"/>
  <c r="A29" i="11"/>
  <c r="B21" i="11"/>
  <c r="C20" i="11"/>
  <c r="A26" i="11"/>
  <c r="A21" i="11"/>
  <c r="J23" i="11"/>
  <c r="H25" i="11"/>
  <c r="C30" i="11"/>
  <c r="G26" i="3"/>
  <c r="J28" i="11"/>
  <c r="B16" i="11"/>
  <c r="J22" i="11"/>
  <c r="B28" i="11"/>
  <c r="F29" i="11"/>
  <c r="C31" i="11"/>
  <c r="E28" i="11"/>
  <c r="F28" i="11"/>
  <c r="C24" i="11"/>
  <c r="C21" i="3"/>
  <c r="J21" i="3"/>
  <c r="K17" i="3"/>
  <c r="B15" i="3"/>
  <c r="F26" i="3"/>
  <c r="J18" i="3"/>
  <c r="F31" i="3"/>
  <c r="B20" i="3"/>
  <c r="E26" i="3"/>
  <c r="G30" i="3"/>
  <c r="K29" i="3"/>
  <c r="E29" i="3"/>
  <c r="L21" i="3"/>
  <c r="F29" i="3"/>
  <c r="D29" i="3"/>
  <c r="H21" i="3"/>
  <c r="E21" i="3"/>
  <c r="F21" i="3"/>
  <c r="G17" i="3"/>
  <c r="F17" i="3"/>
  <c r="C17" i="3"/>
  <c r="K21" i="3"/>
  <c r="D17" i="3"/>
  <c r="G21" i="3"/>
  <c r="J26" i="3"/>
  <c r="E17" i="3"/>
  <c r="H18" i="3"/>
  <c r="B18" i="3"/>
  <c r="J17" i="3"/>
  <c r="C29" i="3"/>
  <c r="H29" i="3"/>
  <c r="B29" i="3"/>
  <c r="D30" i="3"/>
  <c r="F18" i="3"/>
  <c r="I17" i="3"/>
  <c r="L29" i="3"/>
  <c r="J29" i="3"/>
  <c r="H17" i="3"/>
  <c r="L17" i="3"/>
  <c r="I29" i="3"/>
  <c r="D25" i="11"/>
  <c r="E25" i="11"/>
  <c r="C22" i="11"/>
  <c r="F24" i="11"/>
  <c r="J29" i="11"/>
  <c r="B23" i="11"/>
  <c r="J31" i="11"/>
  <c r="E27" i="11"/>
  <c r="J30" i="11"/>
  <c r="E29" i="11"/>
  <c r="A30" i="11"/>
  <c r="B27" i="11"/>
  <c r="C15" i="11"/>
  <c r="I30" i="11"/>
  <c r="G21" i="11"/>
  <c r="E31" i="11"/>
  <c r="A19" i="11"/>
  <c r="I15" i="11"/>
  <c r="I31" i="11"/>
  <c r="D27" i="11"/>
  <c r="G28" i="11"/>
  <c r="B24" i="11"/>
  <c r="C28" i="11"/>
  <c r="D26" i="11"/>
  <c r="A23" i="11"/>
  <c r="B17" i="11"/>
  <c r="G16" i="11"/>
  <c r="A10" i="11"/>
  <c r="C29" i="11"/>
  <c r="F25" i="11"/>
  <c r="G29" i="11"/>
  <c r="H27" i="11"/>
  <c r="A25" i="11"/>
  <c r="H19" i="11"/>
  <c r="F18" i="11"/>
  <c r="F25" i="3"/>
  <c r="C25" i="3"/>
  <c r="E28" i="3"/>
  <c r="G18" i="3"/>
  <c r="I30" i="3"/>
  <c r="B30" i="3"/>
  <c r="C26" i="3"/>
  <c r="D18" i="3"/>
  <c r="L30" i="3"/>
  <c r="H30" i="3"/>
  <c r="J22" i="3"/>
  <c r="J24" i="3"/>
  <c r="E30" i="3"/>
  <c r="I18" i="3"/>
  <c r="J30" i="3"/>
  <c r="K26" i="3"/>
  <c r="L18" i="3"/>
  <c r="K23" i="3"/>
  <c r="E18" i="3"/>
  <c r="C18" i="3"/>
  <c r="C30" i="3"/>
  <c r="D26" i="3"/>
  <c r="L27" i="3"/>
  <c r="I19" i="3"/>
  <c r="F30" i="3"/>
  <c r="I26" i="3"/>
  <c r="B26" i="3"/>
  <c r="K18" i="3"/>
  <c r="K30" i="3"/>
  <c r="H26" i="3"/>
  <c r="B21" i="3"/>
  <c r="D24" i="3"/>
  <c r="G22" i="3"/>
  <c r="F22" i="3"/>
  <c r="L22" i="3"/>
  <c r="C22" i="3"/>
  <c r="E22" i="3"/>
  <c r="K22" i="3"/>
  <c r="L26" i="3"/>
  <c r="I22" i="3"/>
  <c r="H22" i="3"/>
  <c r="B22" i="3"/>
  <c r="K16" i="3"/>
  <c r="B16" i="3"/>
  <c r="H20" i="11"/>
  <c r="G20" i="11"/>
  <c r="F17" i="11"/>
  <c r="G17" i="11"/>
  <c r="B25" i="11"/>
  <c r="H16" i="11"/>
  <c r="F16" i="11"/>
  <c r="F20" i="11"/>
  <c r="H24" i="11"/>
  <c r="D31" i="11"/>
  <c r="B29" i="11"/>
  <c r="C17" i="11"/>
  <c r="G30" i="11"/>
  <c r="I28" i="11"/>
  <c r="J24" i="11"/>
  <c r="B30" i="11"/>
  <c r="G23" i="11"/>
  <c r="G31" i="11"/>
  <c r="H15" i="11"/>
  <c r="D28" i="11"/>
  <c r="A15" i="11"/>
  <c r="E24" i="11"/>
  <c r="I29" i="11"/>
  <c r="H21" i="11"/>
  <c r="D20" i="11"/>
  <c r="D16" i="11"/>
  <c r="J17" i="11"/>
  <c r="B15" i="11"/>
  <c r="D17" i="11"/>
  <c r="J15" i="11"/>
  <c r="G24" i="11"/>
  <c r="E15" i="11"/>
  <c r="F15" i="11"/>
  <c r="B26" i="11"/>
  <c r="F31" i="11"/>
  <c r="G25" i="11"/>
  <c r="A18" i="11"/>
  <c r="H17" i="11"/>
  <c r="D30" i="11"/>
  <c r="E16" i="11"/>
  <c r="I25" i="11"/>
  <c r="A31" i="11"/>
  <c r="D15" i="11"/>
  <c r="F30" i="11"/>
  <c r="C25" i="11"/>
  <c r="I16" i="11"/>
  <c r="J26" i="11"/>
  <c r="G15" i="11"/>
  <c r="C26" i="11"/>
  <c r="I24" i="11"/>
  <c r="D22" i="11"/>
  <c r="H31" i="11"/>
  <c r="A17" i="11"/>
  <c r="E26" i="11"/>
  <c r="J27" i="11"/>
  <c r="F26" i="11"/>
  <c r="E30" i="11"/>
  <c r="B31" i="11"/>
  <c r="G26" i="11"/>
  <c r="A22" i="11"/>
  <c r="J16" i="11"/>
  <c r="F27" i="11"/>
  <c r="C16" i="11"/>
  <c r="G27" i="11"/>
  <c r="I26" i="11"/>
  <c r="D24" i="11"/>
  <c r="E17" i="11"/>
  <c r="I17" i="11"/>
  <c r="A27" i="11"/>
  <c r="D29" i="11"/>
  <c r="I20" i="11"/>
  <c r="D19" i="11"/>
  <c r="I19" i="11"/>
  <c r="E20" i="11"/>
  <c r="C19" i="11"/>
  <c r="B20" i="11"/>
  <c r="E21" i="11"/>
  <c r="J21" i="11"/>
  <c r="J20" i="11"/>
  <c r="I21" i="11"/>
  <c r="D21" i="11"/>
  <c r="C21" i="11"/>
  <c r="F21" i="11"/>
  <c r="G25" i="3"/>
  <c r="B25" i="3"/>
  <c r="J25" i="3"/>
  <c r="I25" i="3"/>
  <c r="D25" i="3"/>
  <c r="K25" i="3"/>
  <c r="E25" i="3"/>
  <c r="L25" i="3"/>
  <c r="Y4" i="15"/>
  <c r="Q5" i="15"/>
  <c r="O4" i="15"/>
  <c r="V5" i="15"/>
  <c r="S4" i="15"/>
  <c r="S5" i="15"/>
  <c r="O5" i="15"/>
  <c r="P4" i="15"/>
  <c r="U5" i="15"/>
  <c r="W5" i="15"/>
  <c r="U4" i="15"/>
  <c r="Q4" i="15"/>
  <c r="R4" i="15"/>
  <c r="V4" i="15"/>
  <c r="T5" i="15"/>
  <c r="N5" i="15"/>
  <c r="R5" i="15"/>
  <c r="P5" i="15"/>
  <c r="T4" i="15"/>
  <c r="E24" i="3"/>
  <c r="H15" i="3"/>
  <c r="D23" i="3"/>
  <c r="I24" i="3"/>
  <c r="K28" i="3"/>
  <c r="D16" i="3"/>
  <c r="J16" i="3"/>
  <c r="C16" i="3"/>
  <c r="J27" i="3"/>
  <c r="F28" i="3"/>
  <c r="E27" i="3"/>
  <c r="C20" i="3"/>
  <c r="G31" i="3"/>
  <c r="I21" i="3"/>
  <c r="H31" i="3"/>
  <c r="B27" i="3"/>
  <c r="D28" i="3"/>
  <c r="H27" i="3"/>
  <c r="H28" i="3"/>
  <c r="J20" i="3"/>
  <c r="I16" i="3"/>
  <c r="L24" i="3"/>
  <c r="F24" i="3"/>
  <c r="C28" i="3"/>
  <c r="H16" i="3"/>
  <c r="J15" i="3"/>
  <c r="L20" i="3"/>
  <c r="D20" i="3"/>
  <c r="B22" i="11"/>
  <c r="K19" i="3"/>
  <c r="L23" i="3"/>
  <c r="G28" i="3"/>
  <c r="F27" i="3"/>
  <c r="K24" i="3"/>
  <c r="I27" i="3"/>
  <c r="C15" i="3"/>
  <c r="E20" i="3"/>
  <c r="C31" i="3"/>
  <c r="D19" i="3"/>
  <c r="E23" i="3"/>
  <c r="J23" i="3"/>
  <c r="B23" i="3"/>
  <c r="G22" i="11"/>
  <c r="B18" i="11"/>
  <c r="F23" i="11"/>
  <c r="C18" i="11"/>
  <c r="E19" i="11"/>
  <c r="H23" i="11"/>
  <c r="B28" i="3"/>
  <c r="K15" i="3"/>
  <c r="K31" i="3"/>
  <c r="L19" i="3"/>
  <c r="G24" i="3"/>
  <c r="F23" i="3"/>
  <c r="F22" i="11"/>
  <c r="I23" i="3"/>
  <c r="I15" i="3"/>
  <c r="D23" i="11"/>
  <c r="J19" i="3"/>
  <c r="I31" i="3"/>
  <c r="C24" i="3"/>
  <c r="I28" i="3"/>
  <c r="G15" i="3"/>
  <c r="C23" i="11"/>
  <c r="J18" i="11"/>
  <c r="G19" i="11"/>
  <c r="E22" i="11"/>
  <c r="L28" i="3"/>
  <c r="H23" i="3"/>
  <c r="J28" i="3"/>
  <c r="E16" i="3"/>
  <c r="C27" i="3"/>
  <c r="D15" i="3"/>
  <c r="F20" i="3"/>
  <c r="D31" i="3"/>
  <c r="E19" i="3"/>
  <c r="H24" i="3"/>
  <c r="J19" i="11"/>
  <c r="I20" i="3"/>
  <c r="G19" i="3"/>
  <c r="K20" i="3"/>
  <c r="F19" i="11"/>
  <c r="E23" i="11"/>
  <c r="G27" i="3"/>
  <c r="B24" i="3"/>
  <c r="K27" i="3"/>
  <c r="L15" i="3"/>
  <c r="L31" i="3"/>
  <c r="G20" i="3"/>
  <c r="F19" i="3"/>
  <c r="H26" i="11"/>
  <c r="L16" i="3"/>
  <c r="C19" i="3"/>
  <c r="H22" i="11"/>
  <c r="B19" i="3"/>
  <c r="D18" i="11"/>
  <c r="I22" i="11"/>
  <c r="E18" i="11"/>
  <c r="I23" i="11"/>
  <c r="H19" i="3"/>
  <c r="C23" i="3"/>
  <c r="F16" i="3"/>
  <c r="D27" i="3"/>
  <c r="E15" i="3"/>
  <c r="E31" i="3"/>
  <c r="H20" i="3"/>
  <c r="H18" i="11"/>
  <c r="B31" i="3"/>
  <c r="J31" i="3"/>
  <c r="G23" i="3"/>
  <c r="G18" i="11"/>
  <c r="I18" i="11"/>
  <c r="G16" i="3"/>
  <c r="F15" i="3"/>
</calcChain>
</file>

<file path=xl/sharedStrings.xml><?xml version="1.0" encoding="utf-8"?>
<sst xmlns="http://schemas.openxmlformats.org/spreadsheetml/2006/main" count="2509" uniqueCount="370">
  <si>
    <t>NHS Board</t>
  </si>
  <si>
    <t>How To Use:</t>
  </si>
  <si>
    <t xml:space="preserve">1. Use the drop down menu 1 to select either Year (to see data for all boards for selected year) or Board (to see trend data for selected board). </t>
  </si>
  <si>
    <t xml:space="preserve">1. Choose Year or Board </t>
  </si>
  <si>
    <t>2. Use dropdown menu 2 to select the year or board of interest</t>
  </si>
  <si>
    <t>Expenditure Column</t>
  </si>
  <si>
    <t>SFR</t>
  </si>
  <si>
    <t>SFR Line numbers</t>
  </si>
  <si>
    <t>SFR Column</t>
  </si>
  <si>
    <t>Total net mental health expenditure</t>
  </si>
  <si>
    <t>SFR5.3</t>
  </si>
  <si>
    <t>Net Total Specialty Cost £</t>
  </si>
  <si>
    <t>SFR24</t>
  </si>
  <si>
    <t>Expenditure £</t>
  </si>
  <si>
    <t>SFR5.5</t>
  </si>
  <si>
    <t>360, 370, 380. 390</t>
  </si>
  <si>
    <t>SFR5.7</t>
  </si>
  <si>
    <t>360, 370, 380, 390</t>
  </si>
  <si>
    <t>SFR5.7N</t>
  </si>
  <si>
    <t>SFR5.8</t>
  </si>
  <si>
    <t>SFR5.9</t>
  </si>
  <si>
    <t>210, 220, 230, 240</t>
  </si>
  <si>
    <t>SFR8.3</t>
  </si>
  <si>
    <t>150*</t>
  </si>
  <si>
    <t>Total net NHS expenditure</t>
  </si>
  <si>
    <t>Total Net Expenditure £</t>
  </si>
  <si>
    <t>460, 471, 210, 310, 360, 472</t>
  </si>
  <si>
    <t>SFR8.4</t>
  </si>
  <si>
    <t>Total Expenditure £</t>
  </si>
  <si>
    <t>311, 361, 391, 431, 470</t>
  </si>
  <si>
    <t>380, 390</t>
  </si>
  <si>
    <t>Inpatients</t>
  </si>
  <si>
    <t>Outpatients - nurse led</t>
  </si>
  <si>
    <t>Community Mental Health Teams : Adults</t>
  </si>
  <si>
    <t>Total net older adults mental health expenditure</t>
  </si>
  <si>
    <t>Community Mental Health Teams : Elderly</t>
  </si>
  <si>
    <r>
      <t xml:space="preserve">Total Net Expenditure </t>
    </r>
    <r>
      <rPr>
        <i/>
        <sz val="12"/>
        <color rgb="FF000000"/>
        <rFont val="Arial"/>
        <family val="2"/>
      </rPr>
      <t>£</t>
    </r>
  </si>
  <si>
    <t>Day cases</t>
  </si>
  <si>
    <t>Day patients</t>
  </si>
  <si>
    <t>Outpatients - consultant led</t>
  </si>
  <si>
    <t>SFR8.2</t>
  </si>
  <si>
    <t>Mental health resource transfer</t>
  </si>
  <si>
    <t>Sub-contracted mental health services</t>
  </si>
  <si>
    <t xml:space="preserve">Outpatients </t>
  </si>
  <si>
    <t>Community psychiatric team</t>
  </si>
  <si>
    <t>290</t>
  </si>
  <si>
    <t>300</t>
  </si>
  <si>
    <t>310</t>
  </si>
  <si>
    <t>Please select NHS Board of interest from the drop down menu</t>
  </si>
  <si>
    <t>Total net CAMHS expenditure</t>
  </si>
  <si>
    <t>Community CAMHS teams expenditure</t>
  </si>
  <si>
    <t>Child and Adolescent hospital Psychiatry expenditure - Inpatients</t>
  </si>
  <si>
    <t>Child and Adolescent hospital Psychiatry expenditure - Outpatients Consultant led</t>
  </si>
  <si>
    <t>Child and Adolescent hospital Psychiatry expenditure - Outpatients nurse led</t>
  </si>
  <si>
    <t>Child and Adolescent hospital Psychiatry expenditure - day patients</t>
  </si>
  <si>
    <t>230, 240</t>
  </si>
  <si>
    <t>Child and Adolescent hospital Psychiatry expenditure - day case</t>
  </si>
  <si>
    <t>Mental Health expenditure - cash terms</t>
  </si>
  <si>
    <t>Mental Health expenditure - real terms</t>
  </si>
  <si>
    <t>The source of the deflator is:</t>
  </si>
  <si>
    <t>Outpatients - AHP led</t>
  </si>
  <si>
    <t>SFR 5.8</t>
  </si>
  <si>
    <t>Total net adult mental health expenditure</t>
  </si>
  <si>
    <t>Resource transfer</t>
  </si>
  <si>
    <t>Cash terms costs: this is a measure of money without adjusting for the effect of inflation.  All figures in Table 1 are presented in cash terms.</t>
  </si>
  <si>
    <t xml:space="preserve">For more information please read the </t>
  </si>
  <si>
    <t>Notes tab</t>
  </si>
  <si>
    <t>Cash terms costs: this is a measure of money without adjusting for the effect of inflation.  All figures in Graph 2 are presented in cash terms.</t>
  </si>
  <si>
    <t>For more information on cash and real terms, please see the accompanying</t>
  </si>
  <si>
    <t xml:space="preserve">Notes </t>
  </si>
  <si>
    <t>Other mental health expenditure</t>
  </si>
  <si>
    <t>SFR 8.3</t>
  </si>
  <si>
    <t>Please select expenditure type from the drop down menu</t>
  </si>
  <si>
    <t>Note: Where information is not presented for 2020/21, data is either insufficient or was not submitted</t>
  </si>
  <si>
    <t>Note: For 2020/21, 'other mental health expenditure' is higher than other years due to a reduced data collection meaning the full breakdown of expenditure by service type is not available for all NHS Boards.</t>
  </si>
  <si>
    <t>Please note in 2020/21 a reduced data collection took place therefore data is not available for all NHS Boards for all service types. 2020/21 has high expenditure under 'other' as this is the difference between the total mental health spend and total CAMHS spend which were submitted by all NHS Boards that year.</t>
  </si>
  <si>
    <t>This workbook presents statistics on expenditure by services in NHSScotland where the primary purpose of the service is the care and/or treatment of individuals with mental health conditions. Services may be delivered in the community or in hospital by a team of mental health professionals which include Psychiatrists, Mental Health Nurses, Psychologists, other Allied Health Professions as well as Social Workers and Mental Health Officers. Please note that learning disability and clinical psychology specialties are not included in the expenditure statistics shown here.</t>
  </si>
  <si>
    <t>Contents</t>
  </si>
  <si>
    <t>real terms = (actual expenditure x 100)/deflator factor for year</t>
  </si>
  <si>
    <t>Other things to note</t>
  </si>
  <si>
    <t>Definitions</t>
  </si>
  <si>
    <t>The organisations shown are the 14 territorial NHS Boards and the State Hospital at Carstairs Lanarkshire. The latter is a high secure forensic hospital that provides a service to patients admitted under The Mental Health (Care and Treatment) (Scotland) Act 2003 / 2015 and other related legislation. For completeness in respect of showing all organisations contributing to the total net expenditure, the table also shows total figures for the National Waiting time Centre (Golden Jubilee National University Hospital) but note that there is no mental health expenditure as this hospital does not currently provide such services.</t>
  </si>
  <si>
    <t>The Mental Health expenditure shown is also split by categories that are largely based on broad client group. For instance the category CAMHS relates to expenditure on services aimed at the mental health of children and adolescents. The table can also be used to examine the trend in the percentage of Mental Health expenditure that was spent on this type of service. More detailed definitions of the categories used are shown below.</t>
  </si>
  <si>
    <r>
      <rPr>
        <b/>
        <sz val="12"/>
        <rFont val="Arial"/>
        <family val="2"/>
      </rPr>
      <t xml:space="preserve">Charts: </t>
    </r>
    <r>
      <rPr>
        <sz val="12"/>
        <rFont val="Arial"/>
        <family val="2"/>
      </rPr>
      <t>shows two graphs which allow users to view trends in mental health expenditure over all years by NHS Board. Graph 1 shows a line graph of expenditure in cash and real terms, allowing users to select NHS Board of interest and expenditure type from a drop down menu.  Graph 2 shows a stacked bar graph of the proportion of mental health spend by NHS Board, which can be selected from a drop down list.</t>
    </r>
  </si>
  <si>
    <r>
      <t>Data - real terms</t>
    </r>
    <r>
      <rPr>
        <sz val="12"/>
        <rFont val="Arial"/>
        <family val="2"/>
      </rPr>
      <t xml:space="preserve"> data tab showing the underlying data used in table 2 (real terms).</t>
    </r>
  </si>
  <si>
    <r>
      <t xml:space="preserve">Data - cash terms </t>
    </r>
    <r>
      <rPr>
        <sz val="12"/>
        <rFont val="Arial"/>
        <family val="2"/>
      </rPr>
      <t>data tab showing the underlying data used in table 1 which users can use to carry out further analysis.</t>
    </r>
  </si>
  <si>
    <r>
      <rPr>
        <b/>
        <sz val="12"/>
        <color rgb="FF000000"/>
        <rFont val="Arial"/>
        <family val="2"/>
      </rPr>
      <t>Total net NHS expenditure</t>
    </r>
    <r>
      <rPr>
        <sz val="12"/>
        <color rgb="FF000000"/>
        <rFont val="Arial"/>
        <family val="2"/>
      </rPr>
      <t xml:space="preserve"> - This includes all expenditure covering hospital services, community services, family health services and resource transfer expenditure. Net expenditure is total expenditure with income recieved removed.  
</t>
    </r>
    <r>
      <rPr>
        <b/>
        <sz val="12"/>
        <color rgb="FF000000"/>
        <rFont val="Arial"/>
        <family val="2"/>
      </rPr>
      <t>Total mental health expenditure</t>
    </r>
    <r>
      <rPr>
        <sz val="12"/>
        <color rgb="FF000000"/>
        <rFont val="Arial"/>
        <family val="2"/>
      </rPr>
      <t xml:space="preserve"> - net expenditure for services which the primary purpose is delivering direct mental health care. This expenditure includes services aimed at children, adolescents and older adults. These services are delivered in hospitals or in the community. 
</t>
    </r>
    <r>
      <rPr>
        <b/>
        <sz val="12"/>
        <color rgb="FF000000"/>
        <rFont val="Arial"/>
        <family val="2"/>
      </rPr>
      <t>Total CAMHS expenditure</t>
    </r>
    <r>
      <rPr>
        <sz val="12"/>
        <color rgb="FF000000"/>
        <rFont val="Arial"/>
        <family val="2"/>
      </rPr>
      <t xml:space="preserve"> - includes net expenditure for mental health services aimed at children and adolescents. These services can be delivered in hospitals or in the community.
</t>
    </r>
    <r>
      <rPr>
        <b/>
        <sz val="12"/>
        <color rgb="FF000000"/>
        <rFont val="Arial"/>
        <family val="2"/>
      </rPr>
      <t>Resource Transfer</t>
    </r>
    <r>
      <rPr>
        <sz val="12"/>
        <color rgb="FF000000"/>
        <rFont val="Arial"/>
        <family val="2"/>
      </rPr>
      <t xml:space="preserve"> - is expenditure that is transferred from NHS Boards to local authorities to support the provision of integrated health and social care, specifially for mental health services.
</t>
    </r>
    <r>
      <rPr>
        <b/>
        <sz val="12"/>
        <color rgb="FF000000"/>
        <rFont val="Arial"/>
        <family val="2"/>
      </rPr>
      <t xml:space="preserve">Sub-contracted mental health services </t>
    </r>
    <r>
      <rPr>
        <sz val="12"/>
        <color rgb="FF000000"/>
        <rFont val="Arial"/>
        <family val="2"/>
      </rPr>
      <t xml:space="preserve">- this is expenditure for mental health services caried out by local authorities, voluntary organisations and the private sector on behalf of NHS Boards.
</t>
    </r>
    <r>
      <rPr>
        <b/>
        <sz val="12"/>
        <color rgb="FF000000"/>
        <rFont val="Arial"/>
        <family val="2"/>
      </rPr>
      <t xml:space="preserve">Other mental health expenditure </t>
    </r>
    <r>
      <rPr>
        <sz val="12"/>
        <color rgb="FF000000"/>
        <rFont val="Arial"/>
        <family val="2"/>
      </rPr>
      <t>- this is expenditure for mental health services that can not be broken down into service type. For 2020/21 this category is higher than in other years due to the reduced data collection that year.</t>
    </r>
  </si>
  <si>
    <t>Service type</t>
  </si>
  <si>
    <t>Day Patients</t>
  </si>
  <si>
    <t>Community</t>
  </si>
  <si>
    <t>Resource Transfer</t>
  </si>
  <si>
    <t>Hospital</t>
  </si>
  <si>
    <t>Family Health Services</t>
  </si>
  <si>
    <t>Outpatients</t>
  </si>
  <si>
    <r>
      <t xml:space="preserve">Total community mental health spend </t>
    </r>
    <r>
      <rPr>
        <b/>
        <sz val="12"/>
        <color rgb="FF000000"/>
        <rFont val="Arial"/>
        <family val="2"/>
      </rPr>
      <t>NOT</t>
    </r>
    <r>
      <rPr>
        <sz val="12"/>
        <color rgb="FF000000"/>
        <rFont val="Arial"/>
        <family val="2"/>
      </rPr>
      <t xml:space="preserve"> provided in lines 151, 152 or 153</t>
    </r>
  </si>
  <si>
    <t>The statistics are sourced from data collected annually by Public Health Scotland (PHS) on expenditure within NHSScotland and this workbook forms part of the annual release of National Statistics covering expenditure in the financial year 2022/23. See link below.</t>
  </si>
  <si>
    <r>
      <rPr>
        <b/>
        <sz val="12"/>
        <color rgb="FF000000"/>
        <rFont val="Arial"/>
        <family val="2"/>
      </rPr>
      <t xml:space="preserve">Table 1 </t>
    </r>
    <r>
      <rPr>
        <sz val="12"/>
        <color rgb="FF000000"/>
        <rFont val="Arial"/>
        <family val="2"/>
      </rPr>
      <t xml:space="preserve">can be used to examine this expenditure in the period 2011/12 to 2022/23 either at national level or by organisations providing such services. Drop-down menus allow users to either examine trend information or to compare expenditure across organisations in a particular year. </t>
    </r>
  </si>
  <si>
    <r>
      <rPr>
        <b/>
        <sz val="12"/>
        <color rgb="FF000000"/>
        <rFont val="Arial"/>
        <family val="2"/>
      </rPr>
      <t>Table 2</t>
    </r>
    <r>
      <rPr>
        <sz val="12"/>
        <color rgb="FF000000"/>
        <rFont val="Arial"/>
        <family val="2"/>
      </rPr>
      <t xml:space="preserve"> shows the same information in 'real terms' after adjusting for inflation. It does this by repeating the expenditure statistics shown in Table 1 for 2022/23 but expenditure for previous years have been adjusted to estimate what it would have been if the impact of inflation was eliminated. In other words it estimates what the cost of services in these years would have been if delivered at 2022/23 price levels. Below is more precise detail on how these estimates were derived. </t>
    </r>
  </si>
  <si>
    <t>HM Treasury GDP Deflator September 2023</t>
  </si>
  <si>
    <t>Adjustment for inflation is the GDP Deflator taken from the HM Treasury website using GDP deflator as at September 2023.</t>
  </si>
  <si>
    <t>Graph 1: NHSScotland Mental Health Expenditure in cash and real terms, 2011/12 to 2022/23</t>
  </si>
  <si>
    <t>Graph 2: Cash terms mental health service expenditure by service type, 2011/12 to 2022/23</t>
  </si>
  <si>
    <t>Cash terms</t>
  </si>
  <si>
    <t>Real terms</t>
  </si>
  <si>
    <t>title</t>
  </si>
  <si>
    <t xml:space="preserve">Real terms costs: this is a measure of the value of money which removes the effect of inflation. Real terms expenditure for 2022/23 remain unchanged, whereas costs for all previous financial years are divided by an adjustment factor determined by HM Treasury. </t>
  </si>
  <si>
    <t>NHSScotland Mental Health expenditure</t>
  </si>
  <si>
    <t>for financial years 2011/12 to 2022/23</t>
  </si>
  <si>
    <t>lookup_name</t>
  </si>
  <si>
    <t>NHS Board</t>
  </si>
  <si>
    <t>Financial year</t>
  </si>
  <si>
    <t>Total net NHS expenditure (£)</t>
  </si>
  <si>
    <t>Total mental health expenditure (£)</t>
  </si>
  <si>
    <t>Adult psychiatry expenditure (£)</t>
  </si>
  <si>
    <t>Older adults psychiatry expenditure (£)</t>
  </si>
  <si>
    <t>CAMHS expenditure (£)</t>
  </si>
  <si>
    <t>Resource transfer (£)</t>
  </si>
  <si>
    <t>Sub-contracted mental health services (£)</t>
  </si>
  <si>
    <t>Other mental health expenditure (£)</t>
  </si>
  <si>
    <t>Mental health expenditure as a % of total NHS expenditure</t>
  </si>
  <si>
    <t>CAMHS as % of total NHS expenditure</t>
  </si>
  <si>
    <t>National Waiting Times Centre (Golden Jubilee)2020/21</t>
  </si>
  <si>
    <t>National Waiting Times Centre (Golden Jubilee)</t>
  </si>
  <si>
    <t>2020/21</t>
  </si>
  <si>
    <t>NHS Lanarkshire2020/21</t>
  </si>
  <si>
    <t>NHS Lanarkshire</t>
  </si>
  <si>
    <t>not submitted</t>
  </si>
  <si>
    <t>NHS Ayrshire &amp; Arran2020/21</t>
  </si>
  <si>
    <t>NHS Ayrshire &amp; Arran</t>
  </si>
  <si>
    <t>NHS Tayside2020/21</t>
  </si>
  <si>
    <t>NHS Tayside</t>
  </si>
  <si>
    <t>NHS Western Isles2020/21</t>
  </si>
  <si>
    <t>NHS Western Isles</t>
  </si>
  <si>
    <t>NHS Orkney2020/21</t>
  </si>
  <si>
    <t>NHS Orkney</t>
  </si>
  <si>
    <t>NHS Lothian2020/21</t>
  </si>
  <si>
    <t>NHS Lothian</t>
  </si>
  <si>
    <t>NHS Forth Valley2020/21</t>
  </si>
  <si>
    <t>NHS Forth Valley</t>
  </si>
  <si>
    <t>NHS Dumfries &amp; Galloway2020/21</t>
  </si>
  <si>
    <t>NHS Dumfries &amp; Galloway</t>
  </si>
  <si>
    <t>NHS Borders2020/21</t>
  </si>
  <si>
    <t>NHS Borders</t>
  </si>
  <si>
    <t>NHS Fife2020/21</t>
  </si>
  <si>
    <t>NHS Fife</t>
  </si>
  <si>
    <t>NHS Grampian2020/21</t>
  </si>
  <si>
    <t>NHS Grampian</t>
  </si>
  <si>
    <t>NHS Ayrshire &amp; Arran2011/12</t>
  </si>
  <si>
    <t>2011/12</t>
  </si>
  <si>
    <t>NHS Ayrshire &amp; Arran2012/13</t>
  </si>
  <si>
    <t>2012/13</t>
  </si>
  <si>
    <t>NHS Ayrshire &amp; Arran2013/14</t>
  </si>
  <si>
    <t>2013/14</t>
  </si>
  <si>
    <t>NHS Ayrshire &amp; Arran2014/15</t>
  </si>
  <si>
    <t>2014/15</t>
  </si>
  <si>
    <t>NHS Ayrshire &amp; Arran2015/16</t>
  </si>
  <si>
    <t>2015/16</t>
  </si>
  <si>
    <t>NHS Ayrshire &amp; Arran2016/17</t>
  </si>
  <si>
    <t>2016/17</t>
  </si>
  <si>
    <t>NHS Ayrshire &amp; Arran2017/18</t>
  </si>
  <si>
    <t>2017/18</t>
  </si>
  <si>
    <t>NHS Ayrshire &amp; Arran2018/19</t>
  </si>
  <si>
    <t>2018/19</t>
  </si>
  <si>
    <t>NHS Ayrshire &amp; Arran2019/20</t>
  </si>
  <si>
    <t>2019/20</t>
  </si>
  <si>
    <t>NHS Ayrshire &amp; Arran2021/22</t>
  </si>
  <si>
    <t>2021/22</t>
  </si>
  <si>
    <t>NHS Ayrshire &amp; Arran2022/23</t>
  </si>
  <si>
    <t>2022/23</t>
  </si>
  <si>
    <t>NHS Borders2011/12</t>
  </si>
  <si>
    <t>NHS Borders2012/13</t>
  </si>
  <si>
    <t>NHS Borders2013/14</t>
  </si>
  <si>
    <t>NHS Borders2014/15</t>
  </si>
  <si>
    <t>NHS Borders2015/16</t>
  </si>
  <si>
    <t>NHS Borders2016/17</t>
  </si>
  <si>
    <t>NHS Borders2017/18</t>
  </si>
  <si>
    <t>NHS Borders2018/19</t>
  </si>
  <si>
    <t>NHS Borders2019/20</t>
  </si>
  <si>
    <t>NHS Borders2021/22</t>
  </si>
  <si>
    <t>NHS Borders2022/23</t>
  </si>
  <si>
    <t>NHS Dumfries &amp; Galloway2011/12</t>
  </si>
  <si>
    <t>NHS Dumfries &amp; Galloway2012/13</t>
  </si>
  <si>
    <t>NHS Dumfries &amp; Galloway2013/14</t>
  </si>
  <si>
    <t>NHS Dumfries &amp; Galloway2014/15</t>
  </si>
  <si>
    <t>NHS Dumfries &amp; Galloway2015/16</t>
  </si>
  <si>
    <t>NHS Dumfries &amp; Galloway2016/17</t>
  </si>
  <si>
    <t>NHS Dumfries &amp; Galloway2017/18</t>
  </si>
  <si>
    <t>NHS Dumfries &amp; Galloway2018/19</t>
  </si>
  <si>
    <t>NHS Dumfries &amp; Galloway2019/20</t>
  </si>
  <si>
    <t>NHS Dumfries &amp; Galloway2022/23</t>
  </si>
  <si>
    <t>NHS Forth Valley2011/12</t>
  </si>
  <si>
    <t>NHS Forth Valley2012/13</t>
  </si>
  <si>
    <t>NHS Forth Valley2013/14</t>
  </si>
  <si>
    <t>NHS Forth Valley2014/15</t>
  </si>
  <si>
    <t>NHS Forth Valley2015/16</t>
  </si>
  <si>
    <t>NHS Forth Valley2016/17</t>
  </si>
  <si>
    <t>NHS Forth Valley2017/18</t>
  </si>
  <si>
    <t>NHS Forth Valley2018/19</t>
  </si>
  <si>
    <t>NHS Forth Valley2019/20</t>
  </si>
  <si>
    <t>NHS Forth Valley2021/22</t>
  </si>
  <si>
    <t>NHS Forth Valley2022/23</t>
  </si>
  <si>
    <t>NHS Grampian2011/12</t>
  </si>
  <si>
    <t>NHS Grampian2012/13</t>
  </si>
  <si>
    <t>NHS Grampian2013/14</t>
  </si>
  <si>
    <t>NHS Grampian2014/15</t>
  </si>
  <si>
    <t>NHS Grampian2015/16</t>
  </si>
  <si>
    <t>NHS Grampian2016/17</t>
  </si>
  <si>
    <t>NHS Grampian2017/18</t>
  </si>
  <si>
    <t>NHS Grampian2018/19</t>
  </si>
  <si>
    <t>NHS Grampian2019/20</t>
  </si>
  <si>
    <t>NHS Grampian2021/22</t>
  </si>
  <si>
    <t>NHS Grampian2022/23</t>
  </si>
  <si>
    <t>NHS Highland2011/12</t>
  </si>
  <si>
    <t>NHS Highland</t>
  </si>
  <si>
    <t>NHS Highland2012/13</t>
  </si>
  <si>
    <t>NHS Highland2013/14</t>
  </si>
  <si>
    <t>NHS Highland2014/15</t>
  </si>
  <si>
    <t>NHS Highland2015/16</t>
  </si>
  <si>
    <t>NHS Highland2016/17</t>
  </si>
  <si>
    <t>NHS Highland2017/18</t>
  </si>
  <si>
    <t>NHS Highland2018/19</t>
  </si>
  <si>
    <t>NHS Highland2019/20</t>
  </si>
  <si>
    <t>NHS Highland2020/21</t>
  </si>
  <si>
    <t>NHS Highland2021/22</t>
  </si>
  <si>
    <t>NHS Highland2022/23</t>
  </si>
  <si>
    <t>NHS Lothian2011/12</t>
  </si>
  <si>
    <t>NHS Lothian2012/13</t>
  </si>
  <si>
    <t>NHS Lothian2013/14</t>
  </si>
  <si>
    <t>NHS Lothian2014/15</t>
  </si>
  <si>
    <t>NHS Lothian2015/16</t>
  </si>
  <si>
    <t>NHS Lothian2016/17</t>
  </si>
  <si>
    <t>NHS Lothian2017/18</t>
  </si>
  <si>
    <t>NHS Lothian2018/19</t>
  </si>
  <si>
    <t>NHS Lothian2019/20</t>
  </si>
  <si>
    <t>NHS Lothian2021/22</t>
  </si>
  <si>
    <t>NHS Lothian2022/23</t>
  </si>
  <si>
    <t>NHS Orkney2011/12</t>
  </si>
  <si>
    <t>NHS Orkney2012/13</t>
  </si>
  <si>
    <t>NHS Orkney2013/14</t>
  </si>
  <si>
    <t>NHS Orkney2014/15</t>
  </si>
  <si>
    <t>NHS Orkney2015/16</t>
  </si>
  <si>
    <t>NHS Orkney2016/17</t>
  </si>
  <si>
    <t>NHS Orkney2017/18</t>
  </si>
  <si>
    <t>NHS Orkney2018/19</t>
  </si>
  <si>
    <t>NHS Orkney2019/20</t>
  </si>
  <si>
    <t>NHS Orkney2021/22</t>
  </si>
  <si>
    <t>NHS Orkney2022/23</t>
  </si>
  <si>
    <t>NHS Shetland2011/12</t>
  </si>
  <si>
    <t>NHS Shetland</t>
  </si>
  <si>
    <t>NHS Shetland2012/13</t>
  </si>
  <si>
    <t>NHS Shetland2013/14</t>
  </si>
  <si>
    <t>NHS Shetland2014/15</t>
  </si>
  <si>
    <t>NHS Shetland2015/16</t>
  </si>
  <si>
    <t>NHS Shetland2016/17</t>
  </si>
  <si>
    <t>NHS Shetland2017/18</t>
  </si>
  <si>
    <t>NHS Shetland2018/19</t>
  </si>
  <si>
    <t>NHS Shetland2019/20</t>
  </si>
  <si>
    <t>NHS Shetland2020/21</t>
  </si>
  <si>
    <t>NHS Shetland2022/23</t>
  </si>
  <si>
    <t>NHS Western Isles2011/12</t>
  </si>
  <si>
    <t>NHS Western Isles2012/13</t>
  </si>
  <si>
    <t>NHS Western Isles2013/14</t>
  </si>
  <si>
    <t>NHS Western Isles2014/15</t>
  </si>
  <si>
    <t>NHS Western Isles2015/16</t>
  </si>
  <si>
    <t>NHS Western Isles2016/17</t>
  </si>
  <si>
    <t>NHS Western Isles2017/18</t>
  </si>
  <si>
    <t>NHS Western Isles2018/19</t>
  </si>
  <si>
    <t>NHS Western Isles2019/20</t>
  </si>
  <si>
    <t>NHS Western Isles2021/22</t>
  </si>
  <si>
    <t>NHS Western Isles2022/23</t>
  </si>
  <si>
    <t>NHS Fife2011/12</t>
  </si>
  <si>
    <t>NHS Fife2012/13</t>
  </si>
  <si>
    <t>NHS Fife2013/14</t>
  </si>
  <si>
    <t>NHS Fife2014/15</t>
  </si>
  <si>
    <t>NHS Fife2015/16</t>
  </si>
  <si>
    <t>NHS Fife2016/17</t>
  </si>
  <si>
    <t>NHS Fife2017/18</t>
  </si>
  <si>
    <t>NHS Fife2018/19</t>
  </si>
  <si>
    <t>NHS Fife2019/20</t>
  </si>
  <si>
    <t>NHS Fife2021/22</t>
  </si>
  <si>
    <t>NHS Fife2022/23</t>
  </si>
  <si>
    <t>NHS Tayside2011/12</t>
  </si>
  <si>
    <t>NHS Tayside2012/13</t>
  </si>
  <si>
    <t>NHS Tayside2013/14</t>
  </si>
  <si>
    <t>NHS Tayside2014/15</t>
  </si>
  <si>
    <t>NHS Tayside2015/16</t>
  </si>
  <si>
    <t>NHS Tayside2016/17</t>
  </si>
  <si>
    <t>NHS Tayside2017/18</t>
  </si>
  <si>
    <t>NHS Tayside2018/19</t>
  </si>
  <si>
    <t>NHS Tayside2019/20</t>
  </si>
  <si>
    <t>NHS Tayside2021/22</t>
  </si>
  <si>
    <t>NHS Tayside2022/23</t>
  </si>
  <si>
    <t>NHS Greater Glasgow &amp; Clyde2011/12</t>
  </si>
  <si>
    <t>NHS Greater Glasgow &amp; Clyde</t>
  </si>
  <si>
    <t>NHS Greater Glasgow &amp; Clyde2012/13</t>
  </si>
  <si>
    <t>NHS Greater Glasgow &amp; Clyde2013/14</t>
  </si>
  <si>
    <t>NHS Greater Glasgow &amp; Clyde2014/15</t>
  </si>
  <si>
    <t>NHS Greater Glasgow &amp; Clyde2015/16</t>
  </si>
  <si>
    <t>NHS Greater Glasgow &amp; Clyde2016/17</t>
  </si>
  <si>
    <t>NHS Greater Glasgow &amp; Clyde2017/18</t>
  </si>
  <si>
    <t>NHS Greater Glasgow &amp; Clyde2018/19</t>
  </si>
  <si>
    <t>NHS Greater Glasgow &amp; Clyde2019/20</t>
  </si>
  <si>
    <t>NHS Greater Glasgow &amp; Clyde2020/21</t>
  </si>
  <si>
    <t>NHS Greater Glasgow &amp; Clyde2021/22</t>
  </si>
  <si>
    <t>NHS Greater Glasgow &amp; Clyde2022/23</t>
  </si>
  <si>
    <t>NHS Lanarkshire2011/12</t>
  </si>
  <si>
    <t>NHS Lanarkshire2012/13</t>
  </si>
  <si>
    <t>NHS Lanarkshire2013/14</t>
  </si>
  <si>
    <t>NHS Lanarkshire2014/15</t>
  </si>
  <si>
    <t>NHS Lanarkshire2015/16</t>
  </si>
  <si>
    <t>NHS Lanarkshire2016/17</t>
  </si>
  <si>
    <t>NHS Lanarkshire2017/18</t>
  </si>
  <si>
    <t>NHS Lanarkshire2018/19</t>
  </si>
  <si>
    <t>NHS Lanarkshire2019/20</t>
  </si>
  <si>
    <t>NHS Lanarkshire2021/22</t>
  </si>
  <si>
    <t>NHS Lanarkshire2022/23</t>
  </si>
  <si>
    <t>National Waiting Times Centre (Golden Jubilee)2011/12</t>
  </si>
  <si>
    <t>National Waiting Times Centre (Golden Jubilee)2012/13</t>
  </si>
  <si>
    <t>National Waiting Times Centre (Golden Jubilee)2013/14</t>
  </si>
  <si>
    <t>National Waiting Times Centre (Golden Jubilee)2014/15</t>
  </si>
  <si>
    <t>National Waiting Times Centre (Golden Jubilee)2017/18</t>
  </si>
  <si>
    <t>NHS Shetland2021/22</t>
  </si>
  <si>
    <t>National Waiting Times Centre (Golden Jubilee)2015/16</t>
  </si>
  <si>
    <t>National Waiting Times Centre (Golden Jubilee)2016/17</t>
  </si>
  <si>
    <t>National Waiting Times Centre (Golden Jubilee)2018/19</t>
  </si>
  <si>
    <t>National Waiting Times Centre (Golden Jubilee)2019/20</t>
  </si>
  <si>
    <t>National Waiting Times Centre (Golden Jubilee)2021/22</t>
  </si>
  <si>
    <t>National Waiting Times Centre (Golden Jubilee)2022/23</t>
  </si>
  <si>
    <t>State Hospital2011/12</t>
  </si>
  <si>
    <t>State Hospital</t>
  </si>
  <si>
    <t>State Hospital2012/13</t>
  </si>
  <si>
    <t>State Hospital2013/14</t>
  </si>
  <si>
    <t>State Hospital2014/15</t>
  </si>
  <si>
    <t>State Hospital2015/16</t>
  </si>
  <si>
    <t>State Hospital2016/17</t>
  </si>
  <si>
    <t>State Hospital2017/18</t>
  </si>
  <si>
    <t>State Hospital2018/19</t>
  </si>
  <si>
    <t>State Hospital2019/20</t>
  </si>
  <si>
    <t>State Hospital2020/21</t>
  </si>
  <si>
    <t>State Hospital2021/22</t>
  </si>
  <si>
    <t>State Hospital2022/23</t>
  </si>
  <si>
    <t>NHSScotland2022/23</t>
  </si>
  <si>
    <t>NHSScotland</t>
  </si>
  <si>
    <t>NHSScotland2021/22</t>
  </si>
  <si>
    <t>NHSScotland2020/21</t>
  </si>
  <si>
    <t>Insufficient data</t>
  </si>
  <si>
    <t>NHSScotland2019/20</t>
  </si>
  <si>
    <t>NHSScotland2018/19</t>
  </si>
  <si>
    <t>NHSScotland2017/18</t>
  </si>
  <si>
    <t>NHSScotland2016/17</t>
  </si>
  <si>
    <t>NHSScotland2015/16</t>
  </si>
  <si>
    <t>NHSScotland2014/15</t>
  </si>
  <si>
    <t>NHSScotland2013/14</t>
  </si>
  <si>
    <t>NHSScotland2012/13</t>
  </si>
  <si>
    <t>NHSScotland2011/12</t>
  </si>
  <si>
    <t>Board</t>
  </si>
  <si>
    <t>Year</t>
  </si>
  <si>
    <t>NHS Dumfries &amp; Galloway2021/22</t>
  </si>
  <si>
    <t>510 less sum of lines(210, 310, 311, 360, 361, 391, 431, 460,470, 471, 472, 479)</t>
  </si>
  <si>
    <r>
      <t xml:space="preserve">Report logic </t>
    </r>
    <r>
      <rPr>
        <sz val="12"/>
        <rFont val="Arial"/>
        <family val="2"/>
      </rPr>
      <t>shows a detailed breakdown of the information used to create the data presented using Scottish Financial Returns (SFRs). This is to aid understanding of how figures presented in tables 1 and 2 have been calculated.</t>
    </r>
  </si>
  <si>
    <t xml:space="preserve">1. Given the impact of the pandemic, data published for 2020/21 and 2021/22 were based on much reduced data collections. As such, care should be taken when comparing  data in this workbook as, while every attempt is made to make comparisons of the data possible, factors such as organisational change, missing data, and NHS Boards' responses to the COVID-19 pandemic, must be considered together when making year-on-year comparisons. More specific information regarding issues with comparability is available in the Metadata section of the publication report.
</t>
  </si>
  <si>
    <t>2. Due to the reduced data collection, expenditure for 2020/21 for some categories is unavailable and therefore comparisons should be interpreted with caution. Where data was not submitted by a NHS Board for 2020/21 'not submitted' will be presented in tables 1 and 2. 'Insufficient data' is shown for NHSScotland when a total cannot be provided due to unsubmitted data.</t>
  </si>
  <si>
    <r>
      <t xml:space="preserve">3. Due to concerns regarding data quality, NHS Dumfries and Galloway requested that all data previously submitted for 2021/22 be removed from publication. </t>
    </r>
    <r>
      <rPr>
        <b/>
        <sz val="12"/>
        <color rgb="FF000000"/>
        <rFont val="Arial"/>
        <family val="2"/>
      </rPr>
      <t>To allow analysis of uninterrupted national annual trends, PHS have estimated NHS Dumfries and Galloway expenditure for 2021/22 and used these estimates in the calculation of NHSScotland figures.</t>
    </r>
    <r>
      <rPr>
        <sz val="12"/>
        <color rgb="FF000000"/>
        <rFont val="Arial"/>
        <family val="2"/>
      </rPr>
      <t xml:space="preserve"> However, the estimates for NHS Dumfries and Galloway are not considered robust enough to be published at individual board level and so no information is presented for NHS Dumfries and Galloway for 2021/22 in any of this year's published outputs. More information is available in Appendix 2 of the publication report.</t>
    </r>
  </si>
  <si>
    <t xml:space="preserve">5. There is a known error in previous years submissions from some NHS Boards which meant community mental health spend was provided for total mental health expenditure but not at service level, for example, adult, older adults and CAMHS. This means that comparisons across breakdowns may not be possible for all NHS Boards at service level however the total mental health expenditure will include community mental health spend. For NHS Boards that did not submit this breakdown the difference will be presented in 'other mental health expenditure'. </t>
  </si>
  <si>
    <t>8. Data collection - information in this publication is based on Scottish Financial Returns submitted by NHS Boards. For more information on the collection process please see the publication report.</t>
  </si>
  <si>
    <t>Note: Please see the Notes sheet for important information regarding the use of estimated NHSScotland data in 2021/22 and revisions to data previously published.</t>
  </si>
  <si>
    <t>6. Audit Scotland released a report in September 2023 (Adult Mental Health) which included a review of funding and access to mental health services. This included a recommendation that, within these tables, PHS should include spending by all services that provide adult mental healthcare, such as Clinical Psychology expenditure which is already submitted by NHS Boards as part of this data collection. In next year's publication, PHS will add Clinical Psychology expenditure to these tables - there was not enough time ahead of this year's publication to make this change. Please note that some Clinical Psychology expenditure by some boards is already included under the category 'Other mental health expenditure' but this is only expected to account for a relatively low proportion of total Clinical Psychology expenditure.</t>
  </si>
  <si>
    <t>4. NHS Highland have revised data for 'Resource transfer', affecting figures presented for years 2018/19 to 2021/22. In particular, these changes impact the figures presented for 'Mental health expenditure as a percentage of total NHS expenditure'. For example, the percentage for NHS Highland for 2021/22 has been revised from 9.86% to 7.48%. It also impacts the NHSScotland percentage for those years - for example, the 2021/22 figure has been revised from 8.78% to 8.66%. More information is available in the Metadata section of the publication report.</t>
  </si>
  <si>
    <t>7. Please note that it is likely these tables will not include all expenditure on mental health services. Although the Costs Book contains mental health categories where mental health expenditure is allocated, the data collection was not originally designed to capture all such expenditure across every part of each sector, especially given the changes that have occurred in how mental health services are now delivered.</t>
  </si>
  <si>
    <t>https://publichealthscotland.scot/publications/scottish-health-service-costs/scottish-health-service-costs-summary-for-financial-year-202223/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</si>
</sst>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_-;\-* #,##0_-;_-* &quot;-&quot;??_-;_-@_-"/>
    <numFmt numFmtId="165" formatCode="0.0%"/>
  </numFmts>
  <fonts count="27" x14ac:knownFonts="1">
    <font>
      <sz val="11"/>
      <color rgb="FF000000"/>
      <name val="Calibri"/>
      <family val="2"/>
      <scheme val="minor"/>
    </font>
    <font>
      <sz val="11"/>
      <color theme="1"/>
      <name val="Calibri"/>
      <family val="2"/>
      <scheme val="minor"/>
    </font>
    <font>
      <sz val="12"/>
      <color rgb="FF000000"/>
      <name val="Arial"/>
      <family val="2"/>
    </font>
    <font>
      <b/>
      <sz val="14"/>
      <color rgb="FF000000"/>
      <name val="Calibri"/>
      <family val="2"/>
    </font>
    <font>
      <u/>
      <sz val="12"/>
      <color theme="10"/>
      <name val="Arial"/>
      <family val="2"/>
    </font>
    <font>
      <sz val="12"/>
      <color theme="1"/>
      <name val="Arial"/>
      <family val="2"/>
    </font>
    <font>
      <sz val="14"/>
      <color rgb="FF595959"/>
      <name val="Arial"/>
      <family val="2"/>
    </font>
    <font>
      <sz val="11"/>
      <color rgb="FFFF0000"/>
      <name val="Calibri"/>
      <family val="2"/>
      <scheme val="minor"/>
    </font>
    <font>
      <sz val="11"/>
      <color rgb="FF000000"/>
      <name val="Calibri"/>
      <family val="2"/>
    </font>
    <font>
      <b/>
      <sz val="12"/>
      <color rgb="FF000000"/>
      <name val="Arial"/>
      <family val="2"/>
    </font>
    <font>
      <b/>
      <sz val="18"/>
      <color rgb="FF000000"/>
      <name val="Arial"/>
      <family val="2"/>
    </font>
    <font>
      <sz val="12"/>
      <color theme="0"/>
      <name val="Arial"/>
      <family val="2"/>
    </font>
    <font>
      <sz val="11"/>
      <color theme="0"/>
      <name val="Calibri"/>
      <family val="2"/>
      <scheme val="minor"/>
    </font>
    <font>
      <b/>
      <u/>
      <sz val="14"/>
      <color rgb="FF000000"/>
      <name val="Arial"/>
      <family val="2"/>
    </font>
    <font>
      <b/>
      <sz val="11"/>
      <color rgb="FF000000"/>
      <name val="Arial"/>
      <family val="2"/>
    </font>
    <font>
      <sz val="12"/>
      <color rgb="FFFF0000"/>
      <name val="Arial"/>
      <family val="2"/>
    </font>
    <font>
      <sz val="11"/>
      <color rgb="FF000000"/>
      <name val="Calibri"/>
      <family val="2"/>
      <scheme val="minor"/>
    </font>
    <font>
      <sz val="11"/>
      <color rgb="FF000000"/>
      <name val="Arial"/>
      <family val="2"/>
    </font>
    <font>
      <sz val="12"/>
      <color rgb="FF000000"/>
      <name val="Calibri"/>
      <family val="2"/>
    </font>
    <font>
      <sz val="11"/>
      <color rgb="FF000000"/>
      <name val="Calibri"/>
      <family val="2"/>
    </font>
    <font>
      <b/>
      <sz val="12"/>
      <color theme="1"/>
      <name val="Calibri"/>
      <family val="2"/>
    </font>
    <font>
      <i/>
      <sz val="12"/>
      <color rgb="FF000000"/>
      <name val="Arial"/>
      <family val="2"/>
    </font>
    <font>
      <b/>
      <sz val="12"/>
      <name val="Arial"/>
      <family val="2"/>
    </font>
    <font>
      <sz val="12"/>
      <name val="Arial"/>
      <family val="2"/>
    </font>
    <font>
      <sz val="8"/>
      <name val="Calibri"/>
      <family val="2"/>
      <scheme val="minor"/>
    </font>
    <font>
      <u/>
      <sz val="11"/>
      <color theme="10"/>
      <name val="Calibri"/>
      <family val="2"/>
      <scheme val="minor"/>
    </font>
    <font>
      <sz val="12"/>
      <color rgb="FF000000"/>
      <name val="Calibri"/>
      <family val="2"/>
      <scheme val="minor"/>
    </font>
  </fonts>
  <fills count="3">
    <fill>
      <patternFill patternType="none"/>
    </fill>
    <fill>
      <patternFill patternType="gray125"/>
    </fill>
    <fill>
      <patternFill patternType="solid">
        <fgColor theme="0"/>
        <bgColor indexed="64"/>
      </patternFill>
    </fill>
  </fills>
  <borders count="37">
    <border>
      <left/>
      <right/>
      <top/>
      <bottom/>
      <diagonal/>
    </border>
    <border>
      <left/>
      <right/>
      <top style="thin">
        <color indexed="64"/>
      </top>
      <bottom style="thin">
        <color indexed="64"/>
      </bottom>
      <diagonal/>
    </border>
    <border>
      <left style="thin">
        <color indexed="64"/>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right style="medium">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right style="medium">
        <color indexed="64"/>
      </right>
      <top/>
      <bottom/>
      <diagonal/>
    </border>
    <border>
      <left style="thin">
        <color indexed="64"/>
      </left>
      <right style="medium">
        <color indexed="64"/>
      </right>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medium">
        <color indexed="64"/>
      </left>
      <right/>
      <top/>
      <bottom/>
      <diagonal/>
    </border>
    <border>
      <left style="medium">
        <color indexed="64"/>
      </left>
      <right/>
      <top style="medium">
        <color indexed="64"/>
      </top>
      <bottom/>
      <diagonal/>
    </border>
    <border>
      <left style="medium">
        <color indexed="64"/>
      </left>
      <right/>
      <top/>
      <bottom style="medium">
        <color indexed="64"/>
      </bottom>
      <diagonal/>
    </border>
    <border>
      <left style="thin">
        <color indexed="64"/>
      </left>
      <right style="medium">
        <color indexed="64"/>
      </right>
      <top style="medium">
        <color indexed="64"/>
      </top>
      <bottom/>
      <diagonal/>
    </border>
  </borders>
  <cellStyleXfs count="4">
    <xf numFmtId="0" fontId="0" fillId="0" borderId="0"/>
    <xf numFmtId="0" fontId="25" fillId="0" borderId="0" applyNumberFormat="0" applyFill="0" applyBorder="0" applyAlignment="0" applyProtection="0"/>
    <xf numFmtId="0" fontId="16" fillId="0" borderId="0"/>
    <xf numFmtId="0" fontId="25" fillId="0" borderId="0" applyNumberFormat="0" applyFill="0" applyBorder="0" applyAlignment="0" applyProtection="0"/>
  </cellStyleXfs>
  <cellXfs count="182">
    <xf numFmtId="0" fontId="0" fillId="0" borderId="0" xfId="0"/>
    <xf numFmtId="0" fontId="4" fillId="0" borderId="0" xfId="0" applyFont="1"/>
    <xf numFmtId="0" fontId="6" fillId="0" borderId="0" xfId="0" applyFont="1" applyAlignment="1">
      <alignment horizontal="left" vertical="center"/>
    </xf>
    <xf numFmtId="0" fontId="7" fillId="0" borderId="0" xfId="0" applyFont="1"/>
    <xf numFmtId="0" fontId="2" fillId="0" borderId="0" xfId="0" applyFont="1" applyAlignment="1">
      <alignment vertical="center"/>
    </xf>
    <xf numFmtId="0" fontId="10" fillId="0" borderId="0" xfId="0" applyFont="1" applyAlignment="1">
      <alignment vertical="center"/>
    </xf>
    <xf numFmtId="0" fontId="2" fillId="0" borderId="0" xfId="0" applyFont="1"/>
    <xf numFmtId="9" fontId="2" fillId="2" borderId="0" xfId="0" applyNumberFormat="1" applyFont="1" applyFill="1" applyAlignment="1">
      <alignment horizontal="right"/>
    </xf>
    <xf numFmtId="9" fontId="2" fillId="0" borderId="0" xfId="0" applyNumberFormat="1" applyFont="1"/>
    <xf numFmtId="9" fontId="11" fillId="0" borderId="0" xfId="0" applyNumberFormat="1" applyFont="1"/>
    <xf numFmtId="9" fontId="12" fillId="0" borderId="0" xfId="0" applyNumberFormat="1" applyFont="1"/>
    <xf numFmtId="10" fontId="2" fillId="2" borderId="0" xfId="0" applyNumberFormat="1" applyFont="1" applyFill="1" applyAlignment="1">
      <alignment horizontal="right"/>
    </xf>
    <xf numFmtId="0" fontId="9" fillId="0" borderId="0" xfId="0" applyFont="1" applyAlignment="1">
      <alignment wrapText="1"/>
    </xf>
    <xf numFmtId="0" fontId="2" fillId="2" borderId="0" xfId="0" applyFont="1" applyFill="1" applyAlignment="1">
      <alignment horizontal="left"/>
    </xf>
    <xf numFmtId="0" fontId="9" fillId="0" borderId="1" xfId="0" applyFont="1" applyBorder="1" applyAlignment="1">
      <alignment horizontal="left" vertical="center" wrapText="1"/>
    </xf>
    <xf numFmtId="164" fontId="2" fillId="2" borderId="0" xfId="0" applyNumberFormat="1" applyFont="1" applyFill="1" applyAlignment="1">
      <alignment horizontal="right"/>
    </xf>
    <xf numFmtId="164" fontId="2" fillId="2" borderId="0" xfId="0" applyNumberFormat="1" applyFont="1" applyFill="1"/>
    <xf numFmtId="164" fontId="11" fillId="0" borderId="0" xfId="0" applyNumberFormat="1" applyFont="1"/>
    <xf numFmtId="164" fontId="11" fillId="2" borderId="0" xfId="0" applyNumberFormat="1" applyFont="1" applyFill="1" applyAlignment="1">
      <alignment horizontal="right"/>
    </xf>
    <xf numFmtId="165" fontId="11" fillId="0" borderId="0" xfId="0" applyNumberFormat="1" applyFont="1"/>
    <xf numFmtId="10" fontId="11" fillId="0" borderId="0" xfId="0" applyNumberFormat="1" applyFont="1"/>
    <xf numFmtId="164" fontId="2" fillId="0" borderId="0" xfId="0" applyNumberFormat="1" applyFont="1"/>
    <xf numFmtId="165" fontId="2" fillId="0" borderId="0" xfId="0" applyNumberFormat="1" applyFont="1"/>
    <xf numFmtId="10" fontId="2" fillId="0" borderId="0" xfId="0" applyNumberFormat="1" applyFont="1"/>
    <xf numFmtId="0" fontId="11" fillId="2" borderId="0" xfId="0" applyFont="1" applyFill="1"/>
    <xf numFmtId="164" fontId="2" fillId="2" borderId="0" xfId="0" applyNumberFormat="1" applyFont="1" applyFill="1" applyAlignment="1">
      <alignment horizontal="left"/>
    </xf>
    <xf numFmtId="0" fontId="9" fillId="0" borderId="1" xfId="0" applyFont="1" applyBorder="1" applyAlignment="1">
      <alignment horizontal="right" vertical="center" wrapText="1"/>
    </xf>
    <xf numFmtId="0" fontId="11" fillId="0" borderId="0" xfId="0" applyFont="1" applyAlignment="1">
      <alignment horizontal="center"/>
    </xf>
    <xf numFmtId="0" fontId="11" fillId="0" borderId="0" xfId="0" applyFont="1" applyAlignment="1">
      <alignment wrapText="1"/>
    </xf>
    <xf numFmtId="0" fontId="11" fillId="0" borderId="0" xfId="0" applyFont="1"/>
    <xf numFmtId="0" fontId="13" fillId="0" borderId="0" xfId="0" applyFont="1"/>
    <xf numFmtId="165" fontId="2" fillId="2" borderId="0" xfId="0" applyNumberFormat="1" applyFont="1" applyFill="1" applyAlignment="1">
      <alignment horizontal="right"/>
    </xf>
    <xf numFmtId="165" fontId="11" fillId="2" borderId="0" xfId="0" applyNumberFormat="1" applyFont="1" applyFill="1" applyAlignment="1">
      <alignment horizontal="right"/>
    </xf>
    <xf numFmtId="0" fontId="9" fillId="0" borderId="0" xfId="0" applyFont="1" applyAlignment="1">
      <alignment horizontal="right" vertical="center" wrapText="1"/>
    </xf>
    <xf numFmtId="9" fontId="2" fillId="0" borderId="0" xfId="0" applyNumberFormat="1" applyFont="1" applyAlignment="1">
      <alignment horizontal="right"/>
    </xf>
    <xf numFmtId="165" fontId="2" fillId="2" borderId="0" xfId="0" applyNumberFormat="1" applyFont="1" applyFill="1"/>
    <xf numFmtId="0" fontId="14" fillId="0" borderId="0" xfId="0" applyFont="1"/>
    <xf numFmtId="0" fontId="9" fillId="0" borderId="0" xfId="0" applyFont="1"/>
    <xf numFmtId="164" fontId="12" fillId="0" borderId="0" xfId="0" applyNumberFormat="1" applyFont="1"/>
    <xf numFmtId="164" fontId="12" fillId="0" borderId="0" xfId="0" applyNumberFormat="1" applyFont="1" applyAlignment="1">
      <alignment horizontal="right"/>
    </xf>
    <xf numFmtId="0" fontId="12" fillId="0" borderId="0" xfId="0" applyFont="1"/>
    <xf numFmtId="0" fontId="16" fillId="0" borderId="0" xfId="0" applyFont="1"/>
    <xf numFmtId="2" fontId="8" fillId="0" borderId="0" xfId="0" applyNumberFormat="1" applyFont="1"/>
    <xf numFmtId="0" fontId="17" fillId="0" borderId="0" xfId="0" applyFont="1"/>
    <xf numFmtId="3" fontId="17" fillId="0" borderId="0" xfId="0" applyNumberFormat="1" applyFont="1"/>
    <xf numFmtId="0" fontId="17" fillId="0" borderId="0" xfId="0" applyFont="1" applyAlignment="1">
      <alignment horizontal="left" vertical="center" wrapText="1"/>
    </xf>
    <xf numFmtId="165" fontId="17" fillId="0" borderId="0" xfId="0" applyNumberFormat="1" applyFont="1"/>
    <xf numFmtId="0" fontId="18" fillId="0" borderId="0" xfId="0" applyFont="1" applyAlignment="1">
      <alignment horizontal="left" vertical="center" wrapText="1"/>
    </xf>
    <xf numFmtId="0" fontId="19" fillId="0" borderId="0" xfId="0" applyFont="1"/>
    <xf numFmtId="0" fontId="20" fillId="0" borderId="0" xfId="0" applyFont="1" applyAlignment="1">
      <alignment horizontal="left" vertical="center" wrapText="1"/>
    </xf>
    <xf numFmtId="0" fontId="2" fillId="0" borderId="2" xfId="0" applyFont="1" applyBorder="1" applyAlignment="1">
      <alignment vertical="center"/>
    </xf>
    <xf numFmtId="0" fontId="9" fillId="0" borderId="3" xfId="0" applyFont="1" applyBorder="1"/>
    <xf numFmtId="0" fontId="2" fillId="0" borderId="4" xfId="0" applyFont="1" applyBorder="1" applyAlignment="1">
      <alignment vertical="center"/>
    </xf>
    <xf numFmtId="0" fontId="2" fillId="0" borderId="4" xfId="0" applyFont="1" applyBorder="1" applyAlignment="1">
      <alignment horizontal="left"/>
    </xf>
    <xf numFmtId="0" fontId="9" fillId="0" borderId="5" xfId="0" applyFont="1" applyBorder="1"/>
    <xf numFmtId="0" fontId="9" fillId="0" borderId="6" xfId="0" applyFont="1" applyBorder="1"/>
    <xf numFmtId="0" fontId="19" fillId="0" borderId="0" xfId="0" applyFont="1" applyAlignment="1">
      <alignment horizontal="left" vertical="center"/>
    </xf>
    <xf numFmtId="0" fontId="2" fillId="0" borderId="7" xfId="0" applyFont="1" applyBorder="1"/>
    <xf numFmtId="0" fontId="2" fillId="0" borderId="8" xfId="0" applyFont="1" applyBorder="1"/>
    <xf numFmtId="0" fontId="2" fillId="0" borderId="9" xfId="0" applyFont="1" applyBorder="1"/>
    <xf numFmtId="0" fontId="2" fillId="0" borderId="10" xfId="0" applyFont="1" applyBorder="1"/>
    <xf numFmtId="0" fontId="2" fillId="0" borderId="11" xfId="0" applyFont="1" applyBorder="1"/>
    <xf numFmtId="0" fontId="2" fillId="0" borderId="12" xfId="0" applyFont="1" applyBorder="1"/>
    <xf numFmtId="0" fontId="2" fillId="0" borderId="13" xfId="0" applyFont="1" applyBorder="1"/>
    <xf numFmtId="0" fontId="2" fillId="0" borderId="14" xfId="0" applyFont="1" applyBorder="1"/>
    <xf numFmtId="0" fontId="2" fillId="0" borderId="15" xfId="0" applyFont="1" applyBorder="1"/>
    <xf numFmtId="0" fontId="2" fillId="0" borderId="16" xfId="0" applyFont="1" applyBorder="1"/>
    <xf numFmtId="0" fontId="2" fillId="0" borderId="17" xfId="0" applyFont="1" applyBorder="1" applyAlignment="1">
      <alignment vertical="top" wrapText="1"/>
    </xf>
    <xf numFmtId="0" fontId="2" fillId="0" borderId="5" xfId="0" applyFont="1" applyBorder="1" applyAlignment="1">
      <alignment vertical="top"/>
    </xf>
    <xf numFmtId="0" fontId="2" fillId="0" borderId="18" xfId="0" applyFont="1" applyBorder="1" applyAlignment="1">
      <alignment vertical="top" wrapText="1"/>
    </xf>
    <xf numFmtId="0" fontId="2" fillId="0" borderId="18" xfId="0" applyFont="1" applyBorder="1" applyAlignment="1">
      <alignment vertical="top"/>
    </xf>
    <xf numFmtId="0" fontId="2" fillId="0" borderId="2" xfId="0" applyFont="1" applyBorder="1" applyAlignment="1">
      <alignment vertical="top" wrapText="1"/>
    </xf>
    <xf numFmtId="0" fontId="2" fillId="0" borderId="5" xfId="0" applyFont="1" applyBorder="1"/>
    <xf numFmtId="0" fontId="2" fillId="0" borderId="17" xfId="0" applyFont="1" applyBorder="1"/>
    <xf numFmtId="0" fontId="2" fillId="0" borderId="6" xfId="0" applyFont="1" applyBorder="1"/>
    <xf numFmtId="0" fontId="2" fillId="0" borderId="18" xfId="0" applyFont="1" applyBorder="1"/>
    <xf numFmtId="0" fontId="2" fillId="0" borderId="2" xfId="0" applyFont="1" applyBorder="1"/>
    <xf numFmtId="0" fontId="2" fillId="0" borderId="19" xfId="0" applyFont="1" applyBorder="1"/>
    <xf numFmtId="0" fontId="2" fillId="0" borderId="20" xfId="0" applyFont="1" applyBorder="1"/>
    <xf numFmtId="0" fontId="2" fillId="0" borderId="4" xfId="0" applyFont="1" applyBorder="1"/>
    <xf numFmtId="0" fontId="2" fillId="0" borderId="21" xfId="0" applyFont="1" applyBorder="1"/>
    <xf numFmtId="0" fontId="2" fillId="0" borderId="22" xfId="0" applyFont="1" applyBorder="1" applyAlignment="1">
      <alignment horizontal="left"/>
    </xf>
    <xf numFmtId="0" fontId="2" fillId="0" borderId="23" xfId="0" applyFont="1" applyBorder="1" applyAlignment="1">
      <alignment vertical="center" wrapText="1"/>
    </xf>
    <xf numFmtId="0" fontId="2" fillId="0" borderId="23" xfId="0" applyFont="1" applyBorder="1"/>
    <xf numFmtId="0" fontId="9" fillId="0" borderId="24" xfId="0" applyFont="1" applyBorder="1" applyAlignment="1">
      <alignment horizontal="left"/>
    </xf>
    <xf numFmtId="0" fontId="9" fillId="0" borderId="5" xfId="0" applyFont="1" applyBorder="1" applyAlignment="1">
      <alignment vertical="center"/>
    </xf>
    <xf numFmtId="0" fontId="9" fillId="0" borderId="5" xfId="0" applyFont="1" applyBorder="1" applyAlignment="1">
      <alignment horizontal="left"/>
    </xf>
    <xf numFmtId="0" fontId="9" fillId="0" borderId="24" xfId="0" applyFont="1" applyBorder="1" applyAlignment="1">
      <alignment horizontal="left" wrapText="1"/>
    </xf>
    <xf numFmtId="0" fontId="2" fillId="0" borderId="5" xfId="0" applyFont="1" applyBorder="1" applyAlignment="1">
      <alignment vertical="center" wrapText="1"/>
    </xf>
    <xf numFmtId="0" fontId="2" fillId="0" borderId="5" xfId="0" applyFont="1" applyBorder="1" applyAlignment="1">
      <alignment vertical="center"/>
    </xf>
    <xf numFmtId="0" fontId="2" fillId="0" borderId="5" xfId="0" applyFont="1" applyBorder="1" applyAlignment="1">
      <alignment horizontal="left" vertical="center" wrapText="1"/>
    </xf>
    <xf numFmtId="0" fontId="2" fillId="0" borderId="6" xfId="0" applyFont="1" applyBorder="1" applyAlignment="1">
      <alignment vertical="center" wrapText="1"/>
    </xf>
    <xf numFmtId="0" fontId="2" fillId="0" borderId="0" xfId="0" applyFont="1" applyAlignment="1">
      <alignment horizontal="left" vertical="center"/>
    </xf>
    <xf numFmtId="0" fontId="2" fillId="0" borderId="25" xfId="0" applyFont="1" applyBorder="1" applyAlignment="1">
      <alignment horizontal="left" wrapText="1"/>
    </xf>
    <xf numFmtId="0" fontId="2" fillId="0" borderId="8" xfId="0" applyFont="1" applyBorder="1" applyAlignment="1">
      <alignment vertical="center" wrapText="1"/>
    </xf>
    <xf numFmtId="0" fontId="2" fillId="0" borderId="8" xfId="0" applyFont="1" applyBorder="1" applyAlignment="1">
      <alignment vertical="center"/>
    </xf>
    <xf numFmtId="0" fontId="2" fillId="0" borderId="8" xfId="0" applyFont="1" applyBorder="1" applyAlignment="1">
      <alignment horizontal="left" vertical="center" wrapText="1"/>
    </xf>
    <xf numFmtId="0" fontId="2" fillId="0" borderId="25" xfId="0" applyFont="1" applyBorder="1"/>
    <xf numFmtId="0" fontId="2" fillId="0" borderId="30" xfId="0" applyFont="1" applyBorder="1" applyAlignment="1">
      <alignment vertical="center"/>
    </xf>
    <xf numFmtId="0" fontId="2" fillId="0" borderId="10" xfId="0" applyFont="1" applyBorder="1" applyAlignment="1">
      <alignment vertical="center" wrapText="1"/>
    </xf>
    <xf numFmtId="0" fontId="2" fillId="0" borderId="10" xfId="0" applyFont="1" applyBorder="1" applyAlignment="1">
      <alignment horizontal="left" wrapText="1"/>
    </xf>
    <xf numFmtId="0" fontId="2" fillId="0" borderId="18" xfId="0" applyFont="1" applyBorder="1" applyAlignment="1">
      <alignment vertical="center" wrapText="1"/>
    </xf>
    <xf numFmtId="0" fontId="2" fillId="0" borderId="18" xfId="0" applyFont="1" applyBorder="1" applyAlignment="1">
      <alignment vertical="center"/>
    </xf>
    <xf numFmtId="0" fontId="2" fillId="0" borderId="18" xfId="0" applyFont="1" applyBorder="1" applyAlignment="1">
      <alignment horizontal="left" vertical="center"/>
    </xf>
    <xf numFmtId="0" fontId="2" fillId="0" borderId="12" xfId="0" applyFont="1" applyBorder="1" applyAlignment="1">
      <alignment vertical="center"/>
    </xf>
    <xf numFmtId="0" fontId="2" fillId="0" borderId="18" xfId="0" applyFont="1" applyBorder="1" applyAlignment="1">
      <alignment horizontal="left"/>
    </xf>
    <xf numFmtId="0" fontId="2" fillId="0" borderId="8" xfId="0" applyFont="1" applyBorder="1" applyAlignment="1">
      <alignment horizontal="left"/>
    </xf>
    <xf numFmtId="0" fontId="2" fillId="0" borderId="30" xfId="0" applyFont="1" applyBorder="1" applyAlignment="1">
      <alignment vertical="center" wrapText="1"/>
    </xf>
    <xf numFmtId="0" fontId="2" fillId="0" borderId="30" xfId="0" applyFont="1" applyBorder="1" applyAlignment="1">
      <alignment horizontal="left" vertical="center" wrapText="1"/>
    </xf>
    <xf numFmtId="0" fontId="2" fillId="0" borderId="10" xfId="0" applyFont="1" applyBorder="1" applyAlignment="1">
      <alignment vertical="center"/>
    </xf>
    <xf numFmtId="0" fontId="2" fillId="0" borderId="10" xfId="0" applyFont="1" applyBorder="1" applyAlignment="1">
      <alignment horizontal="left" vertical="center" wrapText="1"/>
    </xf>
    <xf numFmtId="0" fontId="2" fillId="0" borderId="11" xfId="0" applyFont="1" applyBorder="1" applyAlignment="1">
      <alignment vertical="center" wrapText="1"/>
    </xf>
    <xf numFmtId="0" fontId="2" fillId="0" borderId="26" xfId="0" applyFont="1" applyBorder="1"/>
    <xf numFmtId="0" fontId="2" fillId="0" borderId="31" xfId="0" applyFont="1" applyBorder="1" applyAlignment="1">
      <alignment vertical="center" wrapText="1"/>
    </xf>
    <xf numFmtId="0" fontId="2" fillId="0" borderId="32" xfId="0" applyFont="1" applyBorder="1" applyAlignment="1">
      <alignment vertical="center"/>
    </xf>
    <xf numFmtId="0" fontId="2" fillId="0" borderId="23" xfId="0" applyFont="1" applyBorder="1" applyAlignment="1">
      <alignment horizontal="left" vertical="center" wrapText="1"/>
    </xf>
    <xf numFmtId="0" fontId="2" fillId="0" borderId="5" xfId="0" applyFont="1" applyBorder="1" applyAlignment="1">
      <alignment horizontal="left"/>
    </xf>
    <xf numFmtId="0" fontId="2" fillId="0" borderId="18" xfId="0" applyFont="1" applyBorder="1" applyAlignment="1">
      <alignment horizontal="left" vertical="center" wrapText="1"/>
    </xf>
    <xf numFmtId="0" fontId="2" fillId="0" borderId="8" xfId="0" applyFont="1" applyBorder="1" applyAlignment="1">
      <alignment horizontal="left" wrapText="1"/>
    </xf>
    <xf numFmtId="0" fontId="2" fillId="0" borderId="18" xfId="0" applyFont="1" applyBorder="1" applyAlignment="1">
      <alignment horizontal="left" wrapText="1"/>
    </xf>
    <xf numFmtId="0" fontId="2" fillId="0" borderId="33" xfId="0" applyFont="1" applyBorder="1"/>
    <xf numFmtId="0" fontId="9" fillId="0" borderId="34" xfId="0" applyFont="1" applyBorder="1" applyAlignment="1">
      <alignment wrapText="1"/>
    </xf>
    <xf numFmtId="0" fontId="9" fillId="0" borderId="33" xfId="0" applyFont="1" applyBorder="1"/>
    <xf numFmtId="0" fontId="9" fillId="0" borderId="35" xfId="0" applyFont="1" applyBorder="1"/>
    <xf numFmtId="0" fontId="2" fillId="0" borderId="33" xfId="0" applyFont="1" applyBorder="1" applyAlignment="1">
      <alignment wrapText="1"/>
    </xf>
    <xf numFmtId="0" fontId="2" fillId="0" borderId="23" xfId="0" applyFont="1" applyBorder="1" applyAlignment="1">
      <alignment wrapText="1"/>
    </xf>
    <xf numFmtId="0" fontId="2" fillId="0" borderId="23" xfId="0" applyFont="1" applyBorder="1" applyAlignment="1">
      <alignment horizontal="left"/>
    </xf>
    <xf numFmtId="0" fontId="2" fillId="0" borderId="5" xfId="0" applyFont="1" applyBorder="1" applyAlignment="1">
      <alignment horizontal="left" vertical="center"/>
    </xf>
    <xf numFmtId="0" fontId="2" fillId="0" borderId="8" xfId="0" applyFont="1" applyBorder="1" applyAlignment="1">
      <alignment horizontal="left" vertical="center"/>
    </xf>
    <xf numFmtId="3" fontId="2" fillId="0" borderId="8" xfId="0" applyNumberFormat="1" applyFont="1" applyBorder="1" applyAlignment="1">
      <alignment horizontal="left" wrapText="1"/>
    </xf>
    <xf numFmtId="0" fontId="2" fillId="0" borderId="13" xfId="0" applyFont="1" applyBorder="1" applyAlignment="1">
      <alignment horizontal="left" vertical="center"/>
    </xf>
    <xf numFmtId="0" fontId="2" fillId="0" borderId="36" xfId="0" applyFont="1" applyBorder="1" applyAlignment="1">
      <alignment horizontal="left" vertical="center"/>
    </xf>
    <xf numFmtId="0" fontId="2" fillId="0" borderId="9" xfId="0" applyFont="1" applyBorder="1" applyAlignment="1">
      <alignment horizontal="left" vertical="center"/>
    </xf>
    <xf numFmtId="0" fontId="2" fillId="0" borderId="5" xfId="0" applyFont="1" applyBorder="1" applyAlignment="1">
      <alignment horizontal="left" vertical="top"/>
    </xf>
    <xf numFmtId="0" fontId="2" fillId="0" borderId="36" xfId="0" applyFont="1" applyBorder="1" applyAlignment="1">
      <alignment vertical="top" wrapText="1"/>
    </xf>
    <xf numFmtId="0" fontId="2" fillId="0" borderId="18" xfId="0" applyFont="1" applyBorder="1" applyAlignment="1">
      <alignment horizontal="left" vertical="top"/>
    </xf>
    <xf numFmtId="0" fontId="2" fillId="0" borderId="12" xfId="0" applyFont="1" applyBorder="1" applyAlignment="1">
      <alignment vertical="top"/>
    </xf>
    <xf numFmtId="3" fontId="0" fillId="0" borderId="0" xfId="0" applyNumberFormat="1"/>
    <xf numFmtId="0" fontId="16" fillId="0" borderId="0" xfId="2"/>
    <xf numFmtId="0" fontId="6" fillId="0" borderId="0" xfId="2" applyFont="1" applyAlignment="1">
      <alignment horizontal="left" vertical="center"/>
    </xf>
    <xf numFmtId="0" fontId="3" fillId="0" borderId="0" xfId="2" applyFont="1" applyAlignment="1">
      <alignment vertical="center"/>
    </xf>
    <xf numFmtId="0" fontId="5" fillId="0" borderId="0" xfId="2" applyFont="1"/>
    <xf numFmtId="0" fontId="5" fillId="0" borderId="0" xfId="2" applyFont="1" applyAlignment="1">
      <alignment vertical="center"/>
    </xf>
    <xf numFmtId="0" fontId="5" fillId="0" borderId="0" xfId="2" applyFont="1" applyAlignment="1">
      <alignment vertical="center" wrapText="1"/>
    </xf>
    <xf numFmtId="0" fontId="4" fillId="0" borderId="0" xfId="3" applyFont="1"/>
    <xf numFmtId="0" fontId="22" fillId="0" borderId="0" xfId="2" applyFont="1" applyAlignment="1">
      <alignment horizontal="left" wrapText="1"/>
    </xf>
    <xf numFmtId="0" fontId="2" fillId="0" borderId="0" xfId="2" applyFont="1" applyAlignment="1">
      <alignment vertical="center" wrapText="1"/>
    </xf>
    <xf numFmtId="0" fontId="4" fillId="0" borderId="0" xfId="2" applyFont="1"/>
    <xf numFmtId="0" fontId="2" fillId="0" borderId="0" xfId="2" applyFont="1" applyAlignment="1">
      <alignment vertical="center"/>
    </xf>
    <xf numFmtId="0" fontId="2" fillId="0" borderId="0" xfId="2" applyFont="1" applyAlignment="1">
      <alignment vertical="top" wrapText="1"/>
    </xf>
    <xf numFmtId="0" fontId="2" fillId="0" borderId="0" xfId="2" applyFont="1" applyAlignment="1">
      <alignment horizontal="left" vertical="top" wrapText="1"/>
    </xf>
    <xf numFmtId="0" fontId="2" fillId="0" borderId="0" xfId="2" applyFont="1" applyAlignment="1">
      <alignment horizontal="left"/>
    </xf>
    <xf numFmtId="0" fontId="4" fillId="0" borderId="0" xfId="3" applyFont="1" applyAlignment="1">
      <alignment horizontal="left"/>
    </xf>
    <xf numFmtId="0" fontId="16" fillId="0" borderId="0" xfId="2" applyAlignment="1">
      <alignment horizontal="left"/>
    </xf>
    <xf numFmtId="0" fontId="4" fillId="0" borderId="0" xfId="1" applyFont="1"/>
    <xf numFmtId="0" fontId="26" fillId="2" borderId="0" xfId="0" applyFont="1" applyFill="1"/>
    <xf numFmtId="2" fontId="2" fillId="2" borderId="0" xfId="0" applyNumberFormat="1" applyFont="1" applyFill="1" applyAlignment="1">
      <alignment horizontal="left"/>
    </xf>
    <xf numFmtId="3" fontId="2" fillId="2" borderId="0" xfId="0" applyNumberFormat="1" applyFont="1" applyFill="1" applyAlignment="1">
      <alignment horizontal="left"/>
    </xf>
    <xf numFmtId="165" fontId="2" fillId="2" borderId="0" xfId="0" applyNumberFormat="1" applyFont="1" applyFill="1" applyAlignment="1">
      <alignment horizontal="left"/>
    </xf>
    <xf numFmtId="0" fontId="2" fillId="2" borderId="0" xfId="0" applyFont="1" applyFill="1"/>
    <xf numFmtId="2" fontId="2" fillId="2" borderId="0" xfId="0" applyNumberFormat="1" applyFont="1" applyFill="1"/>
    <xf numFmtId="3" fontId="2" fillId="2" borderId="0" xfId="0" applyNumberFormat="1" applyFont="1" applyFill="1"/>
    <xf numFmtId="9" fontId="2" fillId="2" borderId="0" xfId="0" applyNumberFormat="1" applyFont="1" applyFill="1"/>
    <xf numFmtId="9" fontId="18" fillId="2" borderId="0" xfId="0" applyNumberFormat="1" applyFont="1" applyFill="1"/>
    <xf numFmtId="2" fontId="18" fillId="2" borderId="0" xfId="0" applyNumberFormat="1" applyFont="1" applyFill="1"/>
    <xf numFmtId="0" fontId="1" fillId="0" borderId="0" xfId="0" applyFont="1"/>
    <xf numFmtId="0" fontId="2" fillId="0" borderId="0" xfId="2" applyFont="1" applyAlignment="1">
      <alignment horizontal="left" vertical="center" wrapText="1"/>
    </xf>
    <xf numFmtId="0" fontId="23" fillId="0" borderId="0" xfId="2" applyFont="1" applyAlignment="1">
      <alignment horizontal="left" vertical="center" wrapText="1"/>
    </xf>
    <xf numFmtId="0" fontId="2" fillId="0" borderId="0" xfId="2" applyFont="1" applyAlignment="1">
      <alignment horizontal="left" wrapText="1"/>
    </xf>
    <xf numFmtId="0" fontId="23" fillId="0" borderId="0" xfId="2" applyFont="1" applyAlignment="1">
      <alignment horizontal="left" wrapText="1"/>
    </xf>
    <xf numFmtId="0" fontId="22" fillId="0" borderId="0" xfId="2" applyFont="1" applyAlignment="1">
      <alignment horizontal="left" wrapText="1"/>
    </xf>
    <xf numFmtId="0" fontId="4" fillId="0" borderId="0" xfId="1" applyFont="1" applyAlignment="1">
      <alignment horizontal="left" vertical="center" wrapText="1"/>
    </xf>
    <xf numFmtId="0" fontId="2" fillId="0" borderId="0" xfId="2" applyFont="1" applyAlignment="1">
      <alignment horizontal="left" vertical="top" wrapText="1"/>
    </xf>
    <xf numFmtId="0" fontId="23" fillId="0" borderId="0" xfId="2" applyFont="1" applyAlignment="1">
      <alignment horizontal="left" vertical="top" wrapText="1"/>
    </xf>
    <xf numFmtId="0" fontId="9" fillId="0" borderId="0" xfId="0" applyFont="1" applyAlignment="1">
      <alignment horizontal="left" wrapText="1"/>
    </xf>
    <xf numFmtId="0" fontId="15" fillId="0" borderId="0" xfId="0" applyFont="1" applyAlignment="1">
      <alignment horizontal="left" wrapText="1"/>
    </xf>
    <xf numFmtId="0" fontId="9" fillId="0" borderId="24" xfId="0" applyFont="1" applyBorder="1" applyAlignment="1">
      <alignment horizontal="left" vertical="top" wrapText="1"/>
    </xf>
    <xf numFmtId="0" fontId="9" fillId="0" borderId="25" xfId="0" applyFont="1" applyBorder="1" applyAlignment="1">
      <alignment horizontal="left" vertical="top" wrapText="1"/>
    </xf>
    <xf numFmtId="0" fontId="9" fillId="0" borderId="26" xfId="0" applyFont="1" applyBorder="1" applyAlignment="1">
      <alignment horizontal="left" vertical="top" wrapText="1"/>
    </xf>
    <xf numFmtId="0" fontId="9" fillId="0" borderId="27" xfId="0" applyFont="1" applyBorder="1" applyAlignment="1">
      <alignment horizontal="left" vertical="top" wrapText="1"/>
    </xf>
    <xf numFmtId="0" fontId="9" fillId="0" borderId="28" xfId="0" applyFont="1" applyBorder="1" applyAlignment="1">
      <alignment horizontal="left" vertical="top" wrapText="1"/>
    </xf>
    <xf numFmtId="0" fontId="9" fillId="0" borderId="29" xfId="0" applyFont="1" applyBorder="1" applyAlignment="1">
      <alignment horizontal="left" vertical="top" wrapText="1"/>
    </xf>
  </cellXfs>
  <cellStyles count="4">
    <cellStyle name="Hyperlink" xfId="1" builtinId="8"/>
    <cellStyle name="Hyperlink 2" xfId="3" xr:uid="{5B016FF7-9478-44AF-9868-B7C70368447C}"/>
    <cellStyle name="Normal" xfId="0" builtinId="0"/>
    <cellStyle name="Normal 2" xfId="2" xr:uid="{41E0349A-A16E-4535-8512-BD9DE9ABDAB8}"/>
  </cellStyles>
  <dxfs count="65">
    <dxf>
      <font>
        <color rgb="FFFF0000"/>
      </font>
    </dxf>
    <dxf>
      <font>
        <b val="0"/>
        <i val="0"/>
        <strike val="0"/>
        <condense val="0"/>
        <extend val="0"/>
        <outline val="0"/>
        <shadow val="0"/>
        <u val="none"/>
        <vertAlign val="baseline"/>
        <sz val="12"/>
        <color auto="1"/>
        <name val="Arial"/>
        <family val="2"/>
        <scheme val="none"/>
      </font>
      <numFmt numFmtId="13" formatCode="0%"/>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center" vertical="center" textRotation="0" wrapText="1" indent="0" justifyLastLine="0" shrinkToFit="0" readingOrder="0"/>
    </dxf>
    <dxf>
      <font>
        <b val="0"/>
        <i val="0"/>
        <strike val="0"/>
        <condense val="0"/>
        <extend val="0"/>
        <outline val="0"/>
        <shadow val="0"/>
        <u val="none"/>
        <vertAlign val="baseline"/>
        <sz val="12"/>
        <color auto="1"/>
        <name val="Arial"/>
        <family val="2"/>
        <scheme val="none"/>
      </font>
      <numFmt numFmtId="13" formatCode="0%"/>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center" vertical="center" textRotation="0" wrapText="1" indent="0" justifyLastLine="0" shrinkToFit="0" readingOrder="0"/>
    </dxf>
    <dxf>
      <font>
        <b val="0"/>
        <i val="0"/>
        <strike val="0"/>
        <condense val="0"/>
        <extend val="0"/>
        <outline val="0"/>
        <shadow val="0"/>
        <u val="none"/>
        <vertAlign val="baseline"/>
        <sz val="12"/>
        <color auto="1"/>
        <name val="Arial"/>
        <family val="2"/>
        <scheme val="none"/>
      </font>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center" vertical="center" textRotation="0" wrapText="1" indent="0" justifyLastLine="0" shrinkToFit="0" readingOrder="0"/>
    </dxf>
    <dxf>
      <font>
        <b val="0"/>
        <i val="0"/>
        <strike val="0"/>
        <condense val="0"/>
        <extend val="0"/>
        <outline val="0"/>
        <shadow val="0"/>
        <u val="none"/>
        <vertAlign val="baseline"/>
        <sz val="12"/>
        <color auto="1"/>
        <name val="Arial"/>
        <family val="2"/>
        <scheme val="none"/>
      </font>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center" vertical="center" textRotation="0" wrapText="1" indent="0" justifyLastLine="0" shrinkToFit="0" readingOrder="0"/>
    </dxf>
    <dxf>
      <font>
        <b val="0"/>
        <i val="0"/>
        <strike val="0"/>
        <condense val="0"/>
        <extend val="0"/>
        <outline val="0"/>
        <shadow val="0"/>
        <u val="none"/>
        <vertAlign val="baseline"/>
        <sz val="12"/>
        <color auto="1"/>
        <name val="Arial"/>
        <family val="2"/>
        <scheme val="none"/>
      </font>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right" vertical="center" textRotation="0" wrapText="1" indent="0" justifyLastLine="0" shrinkToFit="0" readingOrder="0"/>
      <border diagonalUp="0" diagonalDown="0" outline="0">
        <left/>
        <right/>
        <top/>
        <bottom/>
      </border>
    </dxf>
    <dxf>
      <font>
        <b val="0"/>
        <i val="0"/>
        <strike val="0"/>
        <condense val="0"/>
        <extend val="0"/>
        <outline val="0"/>
        <shadow val="0"/>
        <u val="none"/>
        <vertAlign val="baseline"/>
        <sz val="12"/>
        <color auto="1"/>
        <name val="Arial"/>
        <family val="2"/>
        <scheme val="none"/>
      </font>
      <numFmt numFmtId="164" formatCode="_-* #,##0_-;\-* #,##0_-;_-* &quot;-&quot;??_-;_-@_-"/>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right" vertical="top" textRotation="0" wrapText="1" indent="0" justifyLastLine="0" shrinkToFit="0" readingOrder="0"/>
      <border diagonalUp="0" diagonalDown="0" outline="0">
        <left/>
        <right/>
        <top/>
        <bottom/>
      </border>
    </dxf>
    <dxf>
      <font>
        <b val="0"/>
        <i val="0"/>
        <strike val="0"/>
        <condense val="0"/>
        <extend val="0"/>
        <outline val="0"/>
        <shadow val="0"/>
        <u val="none"/>
        <vertAlign val="baseline"/>
        <sz val="12"/>
        <color auto="1"/>
        <name val="Arial"/>
        <family val="2"/>
        <scheme val="none"/>
      </font>
      <numFmt numFmtId="14" formatCode="0.00%"/>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center" vertical="center" textRotation="0" wrapText="1" indent="0" justifyLastLine="0" shrinkToFit="0" readingOrder="0"/>
      <border diagonalUp="0" diagonalDown="0" outline="0">
        <left/>
        <right/>
        <top/>
        <bottom/>
      </border>
    </dxf>
    <dxf>
      <font>
        <b val="0"/>
        <i val="0"/>
        <strike val="0"/>
        <condense val="0"/>
        <extend val="0"/>
        <outline val="0"/>
        <shadow val="0"/>
        <u val="none"/>
        <vertAlign val="baseline"/>
        <sz val="12"/>
        <color auto="1"/>
        <name val="Arial"/>
        <family val="2"/>
        <scheme val="none"/>
      </font>
      <numFmt numFmtId="165" formatCode="0.0%"/>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right" vertical="center" textRotation="0" wrapText="1" indent="0" justifyLastLine="0" shrinkToFit="0" readingOrder="0"/>
      <border diagonalUp="0" diagonalDown="0" outline="0">
        <left/>
        <right/>
        <top/>
        <bottom/>
      </border>
    </dxf>
    <dxf>
      <font>
        <b val="0"/>
        <i val="0"/>
        <strike val="0"/>
        <condense val="0"/>
        <extend val="0"/>
        <outline val="0"/>
        <shadow val="0"/>
        <u val="none"/>
        <vertAlign val="baseline"/>
        <sz val="12"/>
        <color auto="1"/>
        <name val="Arial"/>
        <family val="2"/>
        <scheme val="none"/>
      </font>
      <numFmt numFmtId="164" formatCode="_-* #,##0_-;\-* #,##0_-;_-* &quot;-&quot;??_-;_-@_-"/>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center" vertical="center" textRotation="0" wrapText="1" indent="0" justifyLastLine="0" shrinkToFit="0" readingOrder="0"/>
      <border diagonalUp="0" diagonalDown="0" outline="0">
        <left/>
        <right/>
        <top/>
        <bottom/>
      </border>
    </dxf>
    <dxf>
      <font>
        <b val="0"/>
        <i val="0"/>
        <strike val="0"/>
        <condense val="0"/>
        <extend val="0"/>
        <outline val="0"/>
        <shadow val="0"/>
        <u val="none"/>
        <vertAlign val="baseline"/>
        <sz val="12"/>
        <color auto="1"/>
        <name val="Arial"/>
        <family val="2"/>
        <scheme val="none"/>
      </font>
      <numFmt numFmtId="164" formatCode="_-* #,##0_-;\-* #,##0_-;_-* &quot;-&quot;??_-;_-@_-"/>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right" vertical="center" textRotation="0" wrapText="1" indent="0" justifyLastLine="0" shrinkToFit="0" readingOrder="0"/>
      <border diagonalUp="0" diagonalDown="0" outline="0">
        <left/>
        <right/>
        <top/>
        <bottom/>
      </border>
    </dxf>
    <dxf>
      <font>
        <b val="0"/>
        <i val="0"/>
        <strike val="0"/>
        <condense val="0"/>
        <extend val="0"/>
        <outline val="0"/>
        <shadow val="0"/>
        <u val="none"/>
        <vertAlign val="baseline"/>
        <sz val="12"/>
        <color auto="1"/>
        <name val="Arial"/>
        <family val="2"/>
        <scheme val="none"/>
      </font>
      <numFmt numFmtId="164" formatCode="_-* #,##0_-;\-* #,##0_-;_-* &quot;-&quot;??_-;_-@_-"/>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right" vertical="center" textRotation="0" wrapText="1" indent="0" justifyLastLine="0" shrinkToFit="0" readingOrder="0"/>
      <border diagonalUp="0" diagonalDown="0" outline="0">
        <left/>
        <right/>
        <top/>
        <bottom/>
      </border>
    </dxf>
    <dxf>
      <font>
        <b val="0"/>
        <i val="0"/>
        <strike val="0"/>
        <condense val="0"/>
        <extend val="0"/>
        <outline val="0"/>
        <shadow val="0"/>
        <u val="none"/>
        <vertAlign val="baseline"/>
        <sz val="12"/>
        <color auto="1"/>
        <name val="Arial"/>
        <family val="2"/>
        <scheme val="none"/>
      </font>
      <numFmt numFmtId="164" formatCode="_-* #,##0_-;\-* #,##0_-;_-* &quot;-&quot;??_-;_-@_-"/>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right" vertical="center" textRotation="0" wrapText="1" indent="0" justifyLastLine="0" shrinkToFit="0" readingOrder="0"/>
      <border diagonalUp="0" diagonalDown="0" outline="0">
        <left/>
        <right/>
        <top/>
        <bottom/>
      </border>
    </dxf>
    <dxf>
      <font>
        <b val="0"/>
        <i val="0"/>
        <strike val="0"/>
        <condense val="0"/>
        <extend val="0"/>
        <outline val="0"/>
        <shadow val="0"/>
        <u val="none"/>
        <vertAlign val="baseline"/>
        <sz val="12"/>
        <color auto="1"/>
        <name val="Arial"/>
        <family val="2"/>
        <scheme val="none"/>
      </font>
      <numFmt numFmtId="164" formatCode="_-* #,##0_-;\-* #,##0_-;_-* &quot;-&quot;??_-;_-@_-"/>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right" vertical="center" textRotation="0" wrapText="1" indent="0" justifyLastLine="0" shrinkToFit="0" readingOrder="0"/>
      <border diagonalUp="0" diagonalDown="0" outline="0">
        <left/>
        <right/>
        <top/>
        <bottom/>
      </border>
    </dxf>
    <dxf>
      <font>
        <strike val="0"/>
        <outline val="0"/>
        <shadow val="0"/>
        <u val="none"/>
        <vertAlign val="baseline"/>
        <sz val="12"/>
        <color auto="1"/>
        <name val="Arial"/>
        <family val="2"/>
        <scheme val="none"/>
      </font>
      <numFmt numFmtId="0" formatCode="General"/>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left" vertical="center" textRotation="0" wrapText="1" indent="0" justifyLastLine="0" shrinkToFit="0" readingOrder="0"/>
      <border diagonalUp="0" diagonalDown="0" outline="0">
        <left/>
        <right/>
        <top/>
        <bottom/>
      </border>
    </dxf>
    <dxf>
      <font>
        <b val="0"/>
        <i val="0"/>
        <strike val="0"/>
        <condense val="0"/>
        <extend val="0"/>
        <outline val="0"/>
        <shadow val="0"/>
        <u val="none"/>
        <vertAlign val="baseline"/>
        <sz val="12"/>
        <color auto="1"/>
        <name val="Arial"/>
        <family val="2"/>
        <scheme val="none"/>
      </font>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center" vertical="center" textRotation="0" wrapText="1" indent="0" justifyLastLine="0" shrinkToFit="0" readingOrder="0"/>
    </dxf>
    <dxf>
      <font>
        <b val="0"/>
        <i val="0"/>
        <strike val="0"/>
        <condense val="0"/>
        <extend val="0"/>
        <outline val="0"/>
        <shadow val="0"/>
        <u val="none"/>
        <vertAlign val="baseline"/>
        <sz val="12"/>
        <color auto="1"/>
        <name val="Arial"/>
        <family val="2"/>
        <scheme val="none"/>
      </font>
      <numFmt numFmtId="13" formatCode="0%"/>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center" vertical="center" textRotation="0" wrapText="1" indent="0" justifyLastLine="0" shrinkToFit="0" readingOrder="0"/>
    </dxf>
    <dxf>
      <font>
        <b val="0"/>
        <i val="0"/>
        <strike val="0"/>
        <condense val="0"/>
        <extend val="0"/>
        <outline val="0"/>
        <shadow val="0"/>
        <u val="none"/>
        <vertAlign val="baseline"/>
        <sz val="12"/>
        <color auto="1"/>
        <name val="Arial"/>
        <family val="2"/>
        <scheme val="none"/>
      </font>
      <numFmt numFmtId="13" formatCode="0%"/>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center" vertical="center" textRotation="0" wrapText="1" indent="0" justifyLastLine="0" shrinkToFit="0" readingOrder="0"/>
    </dxf>
    <dxf>
      <font>
        <b val="0"/>
        <i val="0"/>
        <strike val="0"/>
        <condense val="0"/>
        <extend val="0"/>
        <outline val="0"/>
        <shadow val="0"/>
        <u val="none"/>
        <vertAlign val="baseline"/>
        <sz val="12"/>
        <color auto="1"/>
        <name val="Arial"/>
        <family val="2"/>
        <scheme val="none"/>
      </font>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center" vertical="center" textRotation="0" wrapText="1" indent="0" justifyLastLine="0" shrinkToFit="0" readingOrder="0"/>
    </dxf>
    <dxf>
      <font>
        <b val="0"/>
        <i val="0"/>
        <strike val="0"/>
        <condense val="0"/>
        <extend val="0"/>
        <outline val="0"/>
        <shadow val="0"/>
        <u val="none"/>
        <vertAlign val="baseline"/>
        <sz val="12"/>
        <color auto="1"/>
        <name val="Arial"/>
        <family val="2"/>
        <scheme val="none"/>
      </font>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center" vertical="center" textRotation="0" wrapText="1" indent="0" justifyLastLine="0" shrinkToFit="0" readingOrder="0"/>
    </dxf>
    <dxf>
      <font>
        <b val="0"/>
        <i val="0"/>
        <strike val="0"/>
        <condense val="0"/>
        <extend val="0"/>
        <outline val="0"/>
        <shadow val="0"/>
        <u val="none"/>
        <vertAlign val="baseline"/>
        <sz val="12"/>
        <color auto="1"/>
        <name val="Arial"/>
        <family val="2"/>
        <scheme val="none"/>
      </font>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center" vertical="center" textRotation="0" wrapText="1" indent="0" justifyLastLine="0" shrinkToFit="0" readingOrder="0"/>
    </dxf>
    <dxf>
      <font>
        <b val="0"/>
        <i val="0"/>
        <strike val="0"/>
        <condense val="0"/>
        <extend val="0"/>
        <outline val="0"/>
        <shadow val="0"/>
        <u val="none"/>
        <vertAlign val="baseline"/>
        <sz val="12"/>
        <color auto="1"/>
        <name val="Arial"/>
        <family val="2"/>
        <scheme val="none"/>
      </font>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center" vertical="center" textRotation="0" wrapText="1" indent="0" justifyLastLine="0" shrinkToFit="0" readingOrder="0"/>
    </dxf>
    <dxf>
      <font>
        <b val="0"/>
        <i val="0"/>
        <strike val="0"/>
        <condense val="0"/>
        <extend val="0"/>
        <outline val="0"/>
        <shadow val="0"/>
        <u val="none"/>
        <vertAlign val="baseline"/>
        <sz val="12"/>
        <color auto="1"/>
        <name val="Arial"/>
        <family val="2"/>
        <scheme val="none"/>
      </font>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right" vertical="center" textRotation="0" wrapText="1" indent="0" justifyLastLine="0" shrinkToFit="0" readingOrder="0"/>
      <border diagonalUp="0" diagonalDown="0" outline="0">
        <left/>
        <right/>
        <top/>
        <bottom/>
      </border>
    </dxf>
    <dxf>
      <font>
        <b val="0"/>
        <i val="0"/>
        <strike val="0"/>
        <condense val="0"/>
        <extend val="0"/>
        <outline val="0"/>
        <shadow val="0"/>
        <u val="none"/>
        <vertAlign val="baseline"/>
        <sz val="12"/>
        <color auto="1"/>
        <name val="Arial"/>
        <family val="2"/>
        <scheme val="none"/>
      </font>
      <numFmt numFmtId="164" formatCode="_-* #,##0_-;\-* #,##0_-;_-* &quot;-&quot;??_-;_-@_-"/>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right" vertical="top" textRotation="0" wrapText="1" indent="0" justifyLastLine="0" shrinkToFit="0" readingOrder="0"/>
      <border diagonalUp="0" diagonalDown="0" outline="0">
        <left/>
        <right/>
        <top/>
        <bottom/>
      </border>
    </dxf>
    <dxf>
      <font>
        <b val="0"/>
        <i val="0"/>
        <strike val="0"/>
        <condense val="0"/>
        <extend val="0"/>
        <outline val="0"/>
        <shadow val="0"/>
        <u val="none"/>
        <vertAlign val="baseline"/>
        <sz val="12"/>
        <color auto="1"/>
        <name val="Arial"/>
        <family val="2"/>
        <scheme val="none"/>
      </font>
      <numFmt numFmtId="14" formatCode="0.00%"/>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center" vertical="center" textRotation="0" wrapText="1" indent="0" justifyLastLine="0" shrinkToFit="0" readingOrder="0"/>
      <border diagonalUp="0" diagonalDown="0" outline="0">
        <left/>
        <right/>
        <top/>
        <bottom/>
      </border>
    </dxf>
    <dxf>
      <font>
        <b val="0"/>
        <i val="0"/>
        <strike val="0"/>
        <condense val="0"/>
        <extend val="0"/>
        <outline val="0"/>
        <shadow val="0"/>
        <u val="none"/>
        <vertAlign val="baseline"/>
        <sz val="12"/>
        <color auto="1"/>
        <name val="Arial"/>
        <family val="2"/>
        <scheme val="none"/>
      </font>
      <numFmt numFmtId="165" formatCode="0.0%"/>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right" vertical="center" textRotation="0" wrapText="1" indent="0" justifyLastLine="0" shrinkToFit="0" readingOrder="0"/>
      <border diagonalUp="0" diagonalDown="0" outline="0">
        <left/>
        <right/>
        <top/>
        <bottom/>
      </border>
    </dxf>
    <dxf>
      <font>
        <b val="0"/>
        <i val="0"/>
        <strike val="0"/>
        <condense val="0"/>
        <extend val="0"/>
        <outline val="0"/>
        <shadow val="0"/>
        <u val="none"/>
        <vertAlign val="baseline"/>
        <sz val="12"/>
        <color auto="1"/>
        <name val="Arial"/>
        <family val="2"/>
        <scheme val="none"/>
      </font>
      <numFmt numFmtId="164" formatCode="_-* #,##0_-;\-* #,##0_-;_-* &quot;-&quot;??_-;_-@_-"/>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center" vertical="center" textRotation="0" wrapText="1" indent="0" justifyLastLine="0" shrinkToFit="0" readingOrder="0"/>
      <border diagonalUp="0" diagonalDown="0" outline="0">
        <left/>
        <right/>
        <top/>
        <bottom/>
      </border>
    </dxf>
    <dxf>
      <font>
        <b val="0"/>
        <i val="0"/>
        <strike val="0"/>
        <condense val="0"/>
        <extend val="0"/>
        <outline val="0"/>
        <shadow val="0"/>
        <u val="none"/>
        <vertAlign val="baseline"/>
        <sz val="12"/>
        <color auto="1"/>
        <name val="Arial"/>
        <family val="2"/>
        <scheme val="none"/>
      </font>
      <numFmt numFmtId="164" formatCode="_-* #,##0_-;\-* #,##0_-;_-* &quot;-&quot;??_-;_-@_-"/>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right" vertical="center" textRotation="0" wrapText="1" indent="0" justifyLastLine="0" shrinkToFit="0" readingOrder="0"/>
      <border diagonalUp="0" diagonalDown="0" outline="0">
        <left/>
        <right/>
        <top/>
        <bottom/>
      </border>
    </dxf>
    <dxf>
      <font>
        <b val="0"/>
        <i val="0"/>
        <strike val="0"/>
        <condense val="0"/>
        <extend val="0"/>
        <outline val="0"/>
        <shadow val="0"/>
        <u val="none"/>
        <vertAlign val="baseline"/>
        <sz val="12"/>
        <color auto="1"/>
        <name val="Arial"/>
        <family val="2"/>
        <scheme val="none"/>
      </font>
      <numFmt numFmtId="164" formatCode="_-* #,##0_-;\-* #,##0_-;_-* &quot;-&quot;??_-;_-@_-"/>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right" vertical="center" textRotation="0" wrapText="1" indent="0" justifyLastLine="0" shrinkToFit="0" readingOrder="0"/>
      <border diagonalUp="0" diagonalDown="0" outline="0">
        <left/>
        <right/>
        <top/>
        <bottom/>
      </border>
    </dxf>
    <dxf>
      <font>
        <b val="0"/>
        <i val="0"/>
        <strike val="0"/>
        <condense val="0"/>
        <extend val="0"/>
        <outline val="0"/>
        <shadow val="0"/>
        <u val="none"/>
        <vertAlign val="baseline"/>
        <sz val="12"/>
        <color auto="1"/>
        <name val="Arial"/>
        <family val="2"/>
        <scheme val="none"/>
      </font>
      <numFmt numFmtId="164" formatCode="_-* #,##0_-;\-* #,##0_-;_-* &quot;-&quot;??_-;_-@_-"/>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right" vertical="center" textRotation="0" wrapText="1" indent="0" justifyLastLine="0" shrinkToFit="0" readingOrder="0"/>
      <border diagonalUp="0" diagonalDown="0" outline="0">
        <left/>
        <right/>
        <top/>
        <bottom/>
      </border>
    </dxf>
    <dxf>
      <font>
        <b val="0"/>
        <i val="0"/>
        <strike val="0"/>
        <condense val="0"/>
        <extend val="0"/>
        <outline val="0"/>
        <shadow val="0"/>
        <u val="none"/>
        <vertAlign val="baseline"/>
        <sz val="12"/>
        <color auto="1"/>
        <name val="Arial"/>
        <family val="2"/>
        <scheme val="none"/>
      </font>
      <numFmt numFmtId="164" formatCode="_-* #,##0_-;\-* #,##0_-;_-* &quot;-&quot;??_-;_-@_-"/>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right" vertical="center" textRotation="0" wrapText="1" indent="0" justifyLastLine="0" shrinkToFit="0" readingOrder="0"/>
      <border diagonalUp="0" diagonalDown="0" outline="0">
        <left/>
        <right/>
        <top/>
        <bottom/>
      </border>
    </dxf>
    <dxf>
      <font>
        <strike val="0"/>
        <outline val="0"/>
        <shadow val="0"/>
        <u val="none"/>
        <vertAlign val="baseline"/>
        <sz val="12"/>
        <color auto="1"/>
        <name val="Arial"/>
        <family val="2"/>
        <scheme val="none"/>
      </font>
      <numFmt numFmtId="0" formatCode="General"/>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left" vertical="center" textRotation="0" wrapText="1" indent="0" justifyLastLine="0" shrinkToFit="0" readingOrder="0"/>
      <border diagonalUp="0" diagonalDown="0" outline="0">
        <left/>
        <right/>
        <top/>
        <bottom/>
      </border>
    </dxf>
    <dxf>
      <font>
        <b val="0"/>
        <i val="0"/>
        <strike val="0"/>
        <condense val="0"/>
        <extend val="0"/>
        <outline val="0"/>
        <shadow val="0"/>
        <u val="none"/>
        <vertAlign val="baseline"/>
        <sz val="12"/>
        <color auto="1"/>
        <name val="Arial"/>
        <family val="2"/>
        <scheme val="none"/>
      </font>
    </dxf>
    <dxf>
      <font>
        <b/>
        <i val="0"/>
        <strike val="0"/>
        <condense val="0"/>
        <extend val="0"/>
        <outline val="0"/>
        <shadow val="0"/>
        <u val="none"/>
        <vertAlign val="baseline"/>
        <sz val="12"/>
        <color auto="1"/>
        <name val="Arial"/>
        <family val="2"/>
        <scheme val="none"/>
      </font>
      <fill>
        <patternFill patternType="solid">
          <fgColor indexed="64"/>
          <bgColor theme="0"/>
        </patternFill>
      </fill>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01303544679244"/>
          <c:y val="3.8095847739067934E-2"/>
          <c:w val="0.85766292625953"/>
          <c:h val="0.80184720364224338"/>
        </c:manualLayout>
      </c:layout>
      <c:lineChart>
        <c:grouping val="standard"/>
        <c:varyColors val="0"/>
        <c:ser>
          <c:idx val="0"/>
          <c:order val="0"/>
          <c:tx>
            <c:strRef>
              <c:f>Charts!$Z$4</c:f>
              <c:strCache>
                <c:ptCount val="1"/>
                <c:pt idx="0">
                  <c:v>Cash terms</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f>Charts!$N$3:$Y$3</c:f>
              <c:strCache>
                <c:ptCount val="12"/>
                <c:pt idx="0">
                  <c:v>2011/12</c:v>
                </c:pt>
                <c:pt idx="1">
                  <c:v>2012/13</c:v>
                </c:pt>
                <c:pt idx="2">
                  <c:v>2013/14</c:v>
                </c:pt>
                <c:pt idx="3">
                  <c:v>2014/15</c:v>
                </c:pt>
                <c:pt idx="4">
                  <c:v>2015/16</c:v>
                </c:pt>
                <c:pt idx="5">
                  <c:v>2016/17</c:v>
                </c:pt>
                <c:pt idx="6">
                  <c:v>2017/18</c:v>
                </c:pt>
                <c:pt idx="7">
                  <c:v>2018/19</c:v>
                </c:pt>
                <c:pt idx="8">
                  <c:v>2019/20</c:v>
                </c:pt>
                <c:pt idx="9">
                  <c:v>2020/21</c:v>
                </c:pt>
                <c:pt idx="10">
                  <c:v>2021/22</c:v>
                </c:pt>
                <c:pt idx="11">
                  <c:v>2022/23</c:v>
                </c:pt>
              </c:strCache>
            </c:strRef>
          </c:cat>
          <c:val>
            <c:numRef>
              <c:f>Charts!$N$4:$Y$4</c:f>
              <c:numCache>
                <c:formatCode>_-* #,##0_-;\-* #,##0_-;_-* "-"??_-;_-@_-</c:formatCode>
                <c:ptCount val="12"/>
                <c:pt idx="0">
                  <c:v>9612491580.5200005</c:v>
                </c:pt>
                <c:pt idx="1">
                  <c:v>9755127114.7600002</c:v>
                </c:pt>
                <c:pt idx="2">
                  <c:v>9986553168.8899994</c:v>
                </c:pt>
                <c:pt idx="3">
                  <c:v>10355010271.84</c:v>
                </c:pt>
                <c:pt idx="4">
                  <c:v>10784479954.33</c:v>
                </c:pt>
                <c:pt idx="5">
                  <c:v>11247598622.309999</c:v>
                </c:pt>
                <c:pt idx="6">
                  <c:v>11568617960.9</c:v>
                </c:pt>
                <c:pt idx="7">
                  <c:v>11909581775.5</c:v>
                </c:pt>
                <c:pt idx="8">
                  <c:v>12686600865.25</c:v>
                </c:pt>
                <c:pt idx="9">
                  <c:v>14238992066.33</c:v>
                </c:pt>
                <c:pt idx="10">
                  <c:v>14797490449.017593</c:v>
                </c:pt>
                <c:pt idx="11">
                  <c:v>15314932414.290001</c:v>
                </c:pt>
              </c:numCache>
            </c:numRef>
          </c:val>
          <c:smooth val="0"/>
          <c:extLst>
            <c:ext xmlns:c16="http://schemas.microsoft.com/office/drawing/2014/chart" uri="{C3380CC4-5D6E-409C-BE32-E72D297353CC}">
              <c16:uniqueId val="{00000000-4EE4-45B0-AA93-4C71D86C207F}"/>
            </c:ext>
          </c:extLst>
        </c:ser>
        <c:ser>
          <c:idx val="1"/>
          <c:order val="1"/>
          <c:tx>
            <c:strRef>
              <c:f>Charts!$Z$5</c:f>
              <c:strCache>
                <c:ptCount val="1"/>
                <c:pt idx="0">
                  <c:v>Real terms</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strRef>
              <c:f>Charts!$N$3:$Y$3</c:f>
              <c:strCache>
                <c:ptCount val="12"/>
                <c:pt idx="0">
                  <c:v>2011/12</c:v>
                </c:pt>
                <c:pt idx="1">
                  <c:v>2012/13</c:v>
                </c:pt>
                <c:pt idx="2">
                  <c:v>2013/14</c:v>
                </c:pt>
                <c:pt idx="3">
                  <c:v>2014/15</c:v>
                </c:pt>
                <c:pt idx="4">
                  <c:v>2015/16</c:v>
                </c:pt>
                <c:pt idx="5">
                  <c:v>2016/17</c:v>
                </c:pt>
                <c:pt idx="6">
                  <c:v>2017/18</c:v>
                </c:pt>
                <c:pt idx="7">
                  <c:v>2018/19</c:v>
                </c:pt>
                <c:pt idx="8">
                  <c:v>2019/20</c:v>
                </c:pt>
                <c:pt idx="9">
                  <c:v>2020/21</c:v>
                </c:pt>
                <c:pt idx="10">
                  <c:v>2021/22</c:v>
                </c:pt>
                <c:pt idx="11">
                  <c:v>2022/23</c:v>
                </c:pt>
              </c:strCache>
            </c:strRef>
          </c:cat>
          <c:val>
            <c:numRef>
              <c:f>Charts!$N$5:$Y$5</c:f>
              <c:numCache>
                <c:formatCode>_-* #,##0_-;\-* #,##0_-;_-* "-"??_-;_-@_-</c:formatCode>
                <c:ptCount val="12"/>
                <c:pt idx="0">
                  <c:v>12322585483.2701</c:v>
                </c:pt>
                <c:pt idx="1">
                  <c:v>12280038010.0429</c:v>
                </c:pt>
                <c:pt idx="2">
                  <c:v>12334194392.846901</c:v>
                </c:pt>
                <c:pt idx="3">
                  <c:v>12635565600.3505</c:v>
                </c:pt>
                <c:pt idx="4">
                  <c:v>13065619534.4732</c:v>
                </c:pt>
                <c:pt idx="5">
                  <c:v>13323649756.4035</c:v>
                </c:pt>
                <c:pt idx="6">
                  <c:v>13492610205.807301</c:v>
                </c:pt>
                <c:pt idx="7">
                  <c:v>13603332734.240299</c:v>
                </c:pt>
                <c:pt idx="8">
                  <c:v>14156624782.683901</c:v>
                </c:pt>
                <c:pt idx="9">
                  <c:v>15068338340.2384</c:v>
                </c:pt>
                <c:pt idx="10">
                  <c:v>15785336827.694729</c:v>
                </c:pt>
                <c:pt idx="11">
                  <c:v>15314932414.290001</c:v>
                </c:pt>
              </c:numCache>
            </c:numRef>
          </c:val>
          <c:smooth val="0"/>
          <c:extLst>
            <c:ext xmlns:c16="http://schemas.microsoft.com/office/drawing/2014/chart" uri="{C3380CC4-5D6E-409C-BE32-E72D297353CC}">
              <c16:uniqueId val="{00000001-4EE4-45B0-AA93-4C71D86C207F}"/>
            </c:ext>
          </c:extLst>
        </c:ser>
        <c:dLbls>
          <c:showLegendKey val="0"/>
          <c:showVal val="0"/>
          <c:showCatName val="0"/>
          <c:showSerName val="0"/>
          <c:showPercent val="0"/>
          <c:showBubbleSize val="0"/>
        </c:dLbls>
        <c:marker val="1"/>
        <c:smooth val="0"/>
        <c:axId val="1339079967"/>
        <c:axId val="1339075807"/>
      </c:lineChart>
      <c:catAx>
        <c:axId val="1339079967"/>
        <c:scaling>
          <c:orientation val="minMax"/>
        </c:scaling>
        <c:delete val="0"/>
        <c:axPos val="b"/>
        <c:title>
          <c:tx>
            <c:rich>
              <a:bodyPr rot="0" spcFirstLastPara="1" vertOverflow="ellipsis" vert="horz" wrap="square" anchor="ctr" anchorCtr="1"/>
              <a:lstStyle/>
              <a:p>
                <a:pPr>
                  <a:defRPr sz="1200" b="1"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b="1"/>
                  <a:t>Financial Year</a:t>
                </a:r>
              </a:p>
            </c:rich>
          </c:tx>
          <c:overlay val="0"/>
          <c:spPr>
            <a:noFill/>
            <a:ln>
              <a:noFill/>
            </a:ln>
            <a:effectLst/>
          </c:spPr>
          <c:txPr>
            <a:bodyPr rot="0" spcFirstLastPara="1" vertOverflow="ellipsis" vert="horz" wrap="square" anchor="ctr" anchorCtr="1"/>
            <a:lstStyle/>
            <a:p>
              <a:pPr>
                <a:defRPr sz="12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339075807"/>
        <c:crossesAt val="0"/>
        <c:auto val="1"/>
        <c:lblAlgn val="ctr"/>
        <c:lblOffset val="100"/>
        <c:noMultiLvlLbl val="0"/>
      </c:catAx>
      <c:valAx>
        <c:axId val="1339075807"/>
        <c:scaling>
          <c:orientation val="minMax"/>
        </c:scaling>
        <c:delete val="0"/>
        <c:axPos val="l"/>
        <c:majorGridlines>
          <c:spPr>
            <a:ln w="9525" cap="flat" cmpd="sng" algn="ctr">
              <a:solidFill>
                <a:schemeClr val="tx1">
                  <a:lumMod val="15000"/>
                  <a:lumOff val="85000"/>
                </a:schemeClr>
              </a:solidFill>
              <a:round/>
            </a:ln>
            <a:effectLst/>
          </c:spPr>
        </c:majorGridlines>
        <c:title>
          <c:tx>
            <c:strRef>
              <c:f>Charts!$M$1</c:f>
              <c:strCache>
                <c:ptCount val="1"/>
                <c:pt idx="0">
                  <c:v>Total net NHS expenditure (£ million)</c:v>
                </c:pt>
              </c:strCache>
            </c:strRef>
          </c:tx>
          <c:layout>
            <c:manualLayout>
              <c:xMode val="edge"/>
              <c:yMode val="edge"/>
              <c:x val="1.4178110560236316E-2"/>
              <c:y val="0.14187511089712662"/>
            </c:manualLayout>
          </c:layout>
          <c:overlay val="0"/>
          <c:spPr>
            <a:noFill/>
            <a:ln>
              <a:noFill/>
            </a:ln>
            <a:effectLst/>
          </c:spPr>
          <c:txPr>
            <a:bodyPr rot="-5400000" spcFirstLastPara="1" vertOverflow="ellipsis" vert="horz" wrap="square" anchor="ctr" anchorCtr="1"/>
            <a:lstStyle/>
            <a:p>
              <a:pPr>
                <a:defRPr sz="12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_-* #,##0_-;\-* #,##0_-;_-* &quot;-&quot;??_-;_-@_-"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1339079967"/>
        <c:crosses val="autoZero"/>
        <c:crossBetween val="between"/>
        <c:dispUnits>
          <c:builtInUnit val="millions"/>
        </c:dispUnits>
      </c:valAx>
      <c:spPr>
        <a:noFill/>
        <a:ln>
          <a:noFill/>
        </a:ln>
        <a:effectLst/>
      </c:spPr>
    </c:plotArea>
    <c:legend>
      <c:legendPos val="r"/>
      <c:layout>
        <c:manualLayout>
          <c:xMode val="edge"/>
          <c:yMode val="edge"/>
          <c:x val="0.63278951689626983"/>
          <c:y val="0.88324826495103392"/>
          <c:w val="0.34757280982367278"/>
          <c:h val="0.11432918748909794"/>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4"/>
          <c:order val="0"/>
          <c:tx>
            <c:strRef>
              <c:f>Charts!$M$30</c:f>
              <c:strCache>
                <c:ptCount val="1"/>
                <c:pt idx="0">
                  <c:v>Adult psychiatry expenditure (£)</c:v>
                </c:pt>
              </c:strCache>
            </c:strRef>
          </c:tx>
          <c:spPr>
            <a:solidFill>
              <a:schemeClr val="accent2"/>
            </a:solidFill>
            <a:ln>
              <a:noFill/>
            </a:ln>
            <a:effectLst/>
          </c:spPr>
          <c:invertIfNegative val="0"/>
          <c:cat>
            <c:strRef>
              <c:f>Charts!$N$29:$Y$29</c:f>
              <c:strCache>
                <c:ptCount val="12"/>
                <c:pt idx="0">
                  <c:v>2011/12</c:v>
                </c:pt>
                <c:pt idx="1">
                  <c:v>2012/13</c:v>
                </c:pt>
                <c:pt idx="2">
                  <c:v>2013/14</c:v>
                </c:pt>
                <c:pt idx="3">
                  <c:v>2014/15</c:v>
                </c:pt>
                <c:pt idx="4">
                  <c:v>2015/16</c:v>
                </c:pt>
                <c:pt idx="5">
                  <c:v>2016/17</c:v>
                </c:pt>
                <c:pt idx="6">
                  <c:v>2017/18</c:v>
                </c:pt>
                <c:pt idx="7">
                  <c:v>2018/19</c:v>
                </c:pt>
                <c:pt idx="8">
                  <c:v>2019/20</c:v>
                </c:pt>
                <c:pt idx="9">
                  <c:v>2020/21</c:v>
                </c:pt>
                <c:pt idx="10">
                  <c:v>2021/22</c:v>
                </c:pt>
                <c:pt idx="11">
                  <c:v>2022/23</c:v>
                </c:pt>
              </c:strCache>
            </c:strRef>
          </c:cat>
          <c:val>
            <c:numRef>
              <c:f>Charts!$N$30:$Y$30</c:f>
              <c:numCache>
                <c:formatCode>_-* #,##0_-;\-* #,##0_-;_-* "-"??_-;_-@_-</c:formatCode>
                <c:ptCount val="12"/>
                <c:pt idx="0">
                  <c:v>446925896.64999998</c:v>
                </c:pt>
                <c:pt idx="1">
                  <c:v>479960061.06999999</c:v>
                </c:pt>
                <c:pt idx="2">
                  <c:v>484072565.92000002</c:v>
                </c:pt>
                <c:pt idx="3">
                  <c:v>486980539.86000001</c:v>
                </c:pt>
                <c:pt idx="4">
                  <c:v>505824707.87</c:v>
                </c:pt>
                <c:pt idx="5">
                  <c:v>512295334.68000001</c:v>
                </c:pt>
                <c:pt idx="6">
                  <c:v>541625115.05999994</c:v>
                </c:pt>
                <c:pt idx="7">
                  <c:v>571302033.22000003</c:v>
                </c:pt>
                <c:pt idx="8">
                  <c:v>604730742.40999997</c:v>
                </c:pt>
                <c:pt idx="9">
                  <c:v>0</c:v>
                </c:pt>
                <c:pt idx="10">
                  <c:v>747386807.40854359</c:v>
                </c:pt>
                <c:pt idx="11">
                  <c:v>752601244.44000006</c:v>
                </c:pt>
              </c:numCache>
            </c:numRef>
          </c:val>
          <c:extLst>
            <c:ext xmlns:c16="http://schemas.microsoft.com/office/drawing/2014/chart" uri="{C3380CC4-5D6E-409C-BE32-E72D297353CC}">
              <c16:uniqueId val="{00000000-A5C4-48B2-92C2-EB37548638F0}"/>
            </c:ext>
          </c:extLst>
        </c:ser>
        <c:ser>
          <c:idx val="5"/>
          <c:order val="1"/>
          <c:tx>
            <c:strRef>
              <c:f>Charts!$M$31</c:f>
              <c:strCache>
                <c:ptCount val="1"/>
                <c:pt idx="0">
                  <c:v>Older adults psychiatry expenditure (£)</c:v>
                </c:pt>
              </c:strCache>
            </c:strRef>
          </c:tx>
          <c:spPr>
            <a:solidFill>
              <a:schemeClr val="accent6"/>
            </a:solidFill>
            <a:ln>
              <a:noFill/>
            </a:ln>
            <a:effectLst/>
          </c:spPr>
          <c:invertIfNegative val="0"/>
          <c:cat>
            <c:strRef>
              <c:f>Charts!$N$29:$Y$29</c:f>
              <c:strCache>
                <c:ptCount val="12"/>
                <c:pt idx="0">
                  <c:v>2011/12</c:v>
                </c:pt>
                <c:pt idx="1">
                  <c:v>2012/13</c:v>
                </c:pt>
                <c:pt idx="2">
                  <c:v>2013/14</c:v>
                </c:pt>
                <c:pt idx="3">
                  <c:v>2014/15</c:v>
                </c:pt>
                <c:pt idx="4">
                  <c:v>2015/16</c:v>
                </c:pt>
                <c:pt idx="5">
                  <c:v>2016/17</c:v>
                </c:pt>
                <c:pt idx="6">
                  <c:v>2017/18</c:v>
                </c:pt>
                <c:pt idx="7">
                  <c:v>2018/19</c:v>
                </c:pt>
                <c:pt idx="8">
                  <c:v>2019/20</c:v>
                </c:pt>
                <c:pt idx="9">
                  <c:v>2020/21</c:v>
                </c:pt>
                <c:pt idx="10">
                  <c:v>2021/22</c:v>
                </c:pt>
                <c:pt idx="11">
                  <c:v>2022/23</c:v>
                </c:pt>
              </c:strCache>
            </c:strRef>
          </c:cat>
          <c:val>
            <c:numRef>
              <c:f>Charts!$N$31:$Y$31</c:f>
              <c:numCache>
                <c:formatCode>_-* #,##0_-;\-* #,##0_-;_-* "-"??_-;_-@_-</c:formatCode>
                <c:ptCount val="12"/>
                <c:pt idx="0">
                  <c:v>235225799.63999999</c:v>
                </c:pt>
                <c:pt idx="1">
                  <c:v>234357942.15000001</c:v>
                </c:pt>
                <c:pt idx="2">
                  <c:v>228025979.33000001</c:v>
                </c:pt>
                <c:pt idx="3">
                  <c:v>227027924.84999999</c:v>
                </c:pt>
                <c:pt idx="4">
                  <c:v>226141867.02000001</c:v>
                </c:pt>
                <c:pt idx="5">
                  <c:v>222654630.06999999</c:v>
                </c:pt>
                <c:pt idx="6">
                  <c:v>222665493.25999999</c:v>
                </c:pt>
                <c:pt idx="7">
                  <c:v>237639079.34</c:v>
                </c:pt>
                <c:pt idx="8">
                  <c:v>245263257.71000001</c:v>
                </c:pt>
                <c:pt idx="9">
                  <c:v>0</c:v>
                </c:pt>
                <c:pt idx="10">
                  <c:v>279461814.18661177</c:v>
                </c:pt>
                <c:pt idx="11">
                  <c:v>294769767.13</c:v>
                </c:pt>
              </c:numCache>
            </c:numRef>
          </c:val>
          <c:extLst>
            <c:ext xmlns:c16="http://schemas.microsoft.com/office/drawing/2014/chart" uri="{C3380CC4-5D6E-409C-BE32-E72D297353CC}">
              <c16:uniqueId val="{00000001-A5C4-48B2-92C2-EB37548638F0}"/>
            </c:ext>
          </c:extLst>
        </c:ser>
        <c:ser>
          <c:idx val="0"/>
          <c:order val="2"/>
          <c:tx>
            <c:strRef>
              <c:f>Charts!$M$32</c:f>
              <c:strCache>
                <c:ptCount val="1"/>
                <c:pt idx="0">
                  <c:v>CAMHS expenditure (£)</c:v>
                </c:pt>
              </c:strCache>
            </c:strRef>
          </c:tx>
          <c:spPr>
            <a:solidFill>
              <a:schemeClr val="accent1"/>
            </a:solidFill>
            <a:ln>
              <a:noFill/>
            </a:ln>
            <a:effectLst/>
          </c:spPr>
          <c:invertIfNegative val="0"/>
          <c:cat>
            <c:strRef>
              <c:f>Charts!$N$29:$Y$29</c:f>
              <c:strCache>
                <c:ptCount val="12"/>
                <c:pt idx="0">
                  <c:v>2011/12</c:v>
                </c:pt>
                <c:pt idx="1">
                  <c:v>2012/13</c:v>
                </c:pt>
                <c:pt idx="2">
                  <c:v>2013/14</c:v>
                </c:pt>
                <c:pt idx="3">
                  <c:v>2014/15</c:v>
                </c:pt>
                <c:pt idx="4">
                  <c:v>2015/16</c:v>
                </c:pt>
                <c:pt idx="5">
                  <c:v>2016/17</c:v>
                </c:pt>
                <c:pt idx="6">
                  <c:v>2017/18</c:v>
                </c:pt>
                <c:pt idx="7">
                  <c:v>2018/19</c:v>
                </c:pt>
                <c:pt idx="8">
                  <c:v>2019/20</c:v>
                </c:pt>
                <c:pt idx="9">
                  <c:v>2020/21</c:v>
                </c:pt>
                <c:pt idx="10">
                  <c:v>2021/22</c:v>
                </c:pt>
                <c:pt idx="11">
                  <c:v>2022/23</c:v>
                </c:pt>
              </c:strCache>
            </c:strRef>
          </c:cat>
          <c:val>
            <c:numRef>
              <c:f>Charts!$N$32:$Y$32</c:f>
              <c:numCache>
                <c:formatCode>_-* #,##0_-;\-* #,##0_-;_-* "-"??_-;_-@_-</c:formatCode>
                <c:ptCount val="12"/>
                <c:pt idx="0">
                  <c:v>43802919.5</c:v>
                </c:pt>
                <c:pt idx="1">
                  <c:v>45553249.560000002</c:v>
                </c:pt>
                <c:pt idx="2">
                  <c:v>48427333.450000003</c:v>
                </c:pt>
                <c:pt idx="3">
                  <c:v>49934523.439999998</c:v>
                </c:pt>
                <c:pt idx="4">
                  <c:v>55674804.700000003</c:v>
                </c:pt>
                <c:pt idx="5">
                  <c:v>56580120.299999997</c:v>
                </c:pt>
                <c:pt idx="6">
                  <c:v>64569842.200000003</c:v>
                </c:pt>
                <c:pt idx="7">
                  <c:v>67247635</c:v>
                </c:pt>
                <c:pt idx="8">
                  <c:v>76928279.299999997</c:v>
                </c:pt>
                <c:pt idx="9">
                  <c:v>88253905.968925297</c:v>
                </c:pt>
                <c:pt idx="10">
                  <c:v>97915331.792060286</c:v>
                </c:pt>
                <c:pt idx="11">
                  <c:v>114799084.37</c:v>
                </c:pt>
              </c:numCache>
            </c:numRef>
          </c:val>
          <c:extLst>
            <c:ext xmlns:c16="http://schemas.microsoft.com/office/drawing/2014/chart" uri="{C3380CC4-5D6E-409C-BE32-E72D297353CC}">
              <c16:uniqueId val="{00000002-A5C4-48B2-92C2-EB37548638F0}"/>
            </c:ext>
          </c:extLst>
        </c:ser>
        <c:ser>
          <c:idx val="1"/>
          <c:order val="3"/>
          <c:tx>
            <c:strRef>
              <c:f>Charts!$M$33</c:f>
              <c:strCache>
                <c:ptCount val="1"/>
                <c:pt idx="0">
                  <c:v>Resource transfer (£)</c:v>
                </c:pt>
              </c:strCache>
            </c:strRef>
          </c:tx>
          <c:spPr>
            <a:solidFill>
              <a:schemeClr val="accent5"/>
            </a:solidFill>
            <a:ln>
              <a:noFill/>
            </a:ln>
            <a:effectLst/>
          </c:spPr>
          <c:invertIfNegative val="0"/>
          <c:cat>
            <c:strRef>
              <c:f>Charts!$N$29:$Y$29</c:f>
              <c:strCache>
                <c:ptCount val="12"/>
                <c:pt idx="0">
                  <c:v>2011/12</c:v>
                </c:pt>
                <c:pt idx="1">
                  <c:v>2012/13</c:v>
                </c:pt>
                <c:pt idx="2">
                  <c:v>2013/14</c:v>
                </c:pt>
                <c:pt idx="3">
                  <c:v>2014/15</c:v>
                </c:pt>
                <c:pt idx="4">
                  <c:v>2015/16</c:v>
                </c:pt>
                <c:pt idx="5">
                  <c:v>2016/17</c:v>
                </c:pt>
                <c:pt idx="6">
                  <c:v>2017/18</c:v>
                </c:pt>
                <c:pt idx="7">
                  <c:v>2018/19</c:v>
                </c:pt>
                <c:pt idx="8">
                  <c:v>2019/20</c:v>
                </c:pt>
                <c:pt idx="9">
                  <c:v>2020/21</c:v>
                </c:pt>
                <c:pt idx="10">
                  <c:v>2021/22</c:v>
                </c:pt>
                <c:pt idx="11">
                  <c:v>2022/23</c:v>
                </c:pt>
              </c:strCache>
            </c:strRef>
          </c:cat>
          <c:val>
            <c:numRef>
              <c:f>Charts!$N$33:$Y$33</c:f>
              <c:numCache>
                <c:formatCode>_-* #,##0_-;\-* #,##0_-;_-* "-"??_-;_-@_-</c:formatCode>
                <c:ptCount val="12"/>
                <c:pt idx="0">
                  <c:v>84885435.849999994</c:v>
                </c:pt>
                <c:pt idx="1">
                  <c:v>85519493.219999999</c:v>
                </c:pt>
                <c:pt idx="2">
                  <c:v>82928208.969999999</c:v>
                </c:pt>
                <c:pt idx="3">
                  <c:v>83431632.310000002</c:v>
                </c:pt>
                <c:pt idx="4">
                  <c:v>84525461.079999998</c:v>
                </c:pt>
                <c:pt idx="5">
                  <c:v>83871032.540000007</c:v>
                </c:pt>
                <c:pt idx="6">
                  <c:v>93588510.989999995</c:v>
                </c:pt>
                <c:pt idx="7">
                  <c:v>104717904.84</c:v>
                </c:pt>
                <c:pt idx="8">
                  <c:v>109058376.67</c:v>
                </c:pt>
                <c:pt idx="9">
                  <c:v>0</c:v>
                </c:pt>
                <c:pt idx="10">
                  <c:v>117932508.51082945</c:v>
                </c:pt>
                <c:pt idx="11">
                  <c:v>103820618.65000001</c:v>
                </c:pt>
              </c:numCache>
            </c:numRef>
          </c:val>
          <c:extLst>
            <c:ext xmlns:c16="http://schemas.microsoft.com/office/drawing/2014/chart" uri="{C3380CC4-5D6E-409C-BE32-E72D297353CC}">
              <c16:uniqueId val="{00000003-A5C4-48B2-92C2-EB37548638F0}"/>
            </c:ext>
          </c:extLst>
        </c:ser>
        <c:ser>
          <c:idx val="2"/>
          <c:order val="4"/>
          <c:tx>
            <c:strRef>
              <c:f>Charts!$M$34</c:f>
              <c:strCache>
                <c:ptCount val="1"/>
                <c:pt idx="0">
                  <c:v>Sub-contracted mental health services (£)</c:v>
                </c:pt>
              </c:strCache>
            </c:strRef>
          </c:tx>
          <c:spPr>
            <a:solidFill>
              <a:schemeClr val="accent3"/>
            </a:solidFill>
            <a:ln>
              <a:noFill/>
            </a:ln>
            <a:effectLst/>
          </c:spPr>
          <c:invertIfNegative val="0"/>
          <c:cat>
            <c:strRef>
              <c:f>Charts!$N$29:$Y$29</c:f>
              <c:strCache>
                <c:ptCount val="12"/>
                <c:pt idx="0">
                  <c:v>2011/12</c:v>
                </c:pt>
                <c:pt idx="1">
                  <c:v>2012/13</c:v>
                </c:pt>
                <c:pt idx="2">
                  <c:v>2013/14</c:v>
                </c:pt>
                <c:pt idx="3">
                  <c:v>2014/15</c:v>
                </c:pt>
                <c:pt idx="4">
                  <c:v>2015/16</c:v>
                </c:pt>
                <c:pt idx="5">
                  <c:v>2016/17</c:v>
                </c:pt>
                <c:pt idx="6">
                  <c:v>2017/18</c:v>
                </c:pt>
                <c:pt idx="7">
                  <c:v>2018/19</c:v>
                </c:pt>
                <c:pt idx="8">
                  <c:v>2019/20</c:v>
                </c:pt>
                <c:pt idx="9">
                  <c:v>2020/21</c:v>
                </c:pt>
                <c:pt idx="10">
                  <c:v>2021/22</c:v>
                </c:pt>
                <c:pt idx="11">
                  <c:v>2022/23</c:v>
                </c:pt>
              </c:strCache>
            </c:strRef>
          </c:cat>
          <c:val>
            <c:numRef>
              <c:f>Charts!$N$34:$Y$34</c:f>
              <c:numCache>
                <c:formatCode>_-* #,##0_-;\-* #,##0_-;_-* "-"??_-;_-@_-</c:formatCode>
                <c:ptCount val="12"/>
                <c:pt idx="0">
                  <c:v>17850543.25</c:v>
                </c:pt>
                <c:pt idx="1">
                  <c:v>17192943.010000002</c:v>
                </c:pt>
                <c:pt idx="2">
                  <c:v>16330450.26</c:v>
                </c:pt>
                <c:pt idx="3">
                  <c:v>19148021.030000001</c:v>
                </c:pt>
                <c:pt idx="4">
                  <c:v>19570050.809999999</c:v>
                </c:pt>
                <c:pt idx="5">
                  <c:v>20435982.699999999</c:v>
                </c:pt>
                <c:pt idx="6">
                  <c:v>17990275.079999998</c:v>
                </c:pt>
                <c:pt idx="7">
                  <c:v>18977202.760000002</c:v>
                </c:pt>
                <c:pt idx="8">
                  <c:v>24704868.190000001</c:v>
                </c:pt>
                <c:pt idx="9">
                  <c:v>0</c:v>
                </c:pt>
                <c:pt idx="10">
                  <c:v>31947488.484153584</c:v>
                </c:pt>
                <c:pt idx="11">
                  <c:v>32424474.66</c:v>
                </c:pt>
              </c:numCache>
            </c:numRef>
          </c:val>
          <c:extLst>
            <c:ext xmlns:c16="http://schemas.microsoft.com/office/drawing/2014/chart" uri="{C3380CC4-5D6E-409C-BE32-E72D297353CC}">
              <c16:uniqueId val="{00000004-A5C4-48B2-92C2-EB37548638F0}"/>
            </c:ext>
          </c:extLst>
        </c:ser>
        <c:ser>
          <c:idx val="3"/>
          <c:order val="5"/>
          <c:tx>
            <c:strRef>
              <c:f>Charts!$M$35</c:f>
              <c:strCache>
                <c:ptCount val="1"/>
                <c:pt idx="0">
                  <c:v>Other mental health expenditure (£)</c:v>
                </c:pt>
              </c:strCache>
            </c:strRef>
          </c:tx>
          <c:spPr>
            <a:solidFill>
              <a:schemeClr val="accent4"/>
            </a:solidFill>
            <a:ln>
              <a:noFill/>
            </a:ln>
            <a:effectLst/>
          </c:spPr>
          <c:invertIfNegative val="0"/>
          <c:cat>
            <c:strRef>
              <c:f>Charts!$N$29:$Y$29</c:f>
              <c:strCache>
                <c:ptCount val="12"/>
                <c:pt idx="0">
                  <c:v>2011/12</c:v>
                </c:pt>
                <c:pt idx="1">
                  <c:v>2012/13</c:v>
                </c:pt>
                <c:pt idx="2">
                  <c:v>2013/14</c:v>
                </c:pt>
                <c:pt idx="3">
                  <c:v>2014/15</c:v>
                </c:pt>
                <c:pt idx="4">
                  <c:v>2015/16</c:v>
                </c:pt>
                <c:pt idx="5">
                  <c:v>2016/17</c:v>
                </c:pt>
                <c:pt idx="6">
                  <c:v>2017/18</c:v>
                </c:pt>
                <c:pt idx="7">
                  <c:v>2018/19</c:v>
                </c:pt>
                <c:pt idx="8">
                  <c:v>2019/20</c:v>
                </c:pt>
                <c:pt idx="9">
                  <c:v>2020/21</c:v>
                </c:pt>
                <c:pt idx="10">
                  <c:v>2021/22</c:v>
                </c:pt>
                <c:pt idx="11">
                  <c:v>2022/23</c:v>
                </c:pt>
              </c:strCache>
            </c:strRef>
          </c:cat>
          <c:val>
            <c:numRef>
              <c:f>Charts!$N$35:$Y$35</c:f>
              <c:numCache>
                <c:formatCode>_-* #,##0_-;\-* #,##0_-;_-* "-"??_-;_-@_-</c:formatCode>
                <c:ptCount val="12"/>
                <c:pt idx="0">
                  <c:v>48311490.219999902</c:v>
                </c:pt>
                <c:pt idx="1">
                  <c:v>36497248.509999998</c:v>
                </c:pt>
                <c:pt idx="2">
                  <c:v>36926546.060000002</c:v>
                </c:pt>
                <c:pt idx="3">
                  <c:v>39401150.700000003</c:v>
                </c:pt>
                <c:pt idx="4">
                  <c:v>37208713.970000103</c:v>
                </c:pt>
                <c:pt idx="5">
                  <c:v>40848903.060000099</c:v>
                </c:pt>
                <c:pt idx="6">
                  <c:v>27204334.690000001</c:v>
                </c:pt>
                <c:pt idx="7">
                  <c:v>6293476.7800000599</c:v>
                </c:pt>
                <c:pt idx="8">
                  <c:v>6245918.9699999997</c:v>
                </c:pt>
                <c:pt idx="9">
                  <c:v>1141098060.93771</c:v>
                </c:pt>
                <c:pt idx="10">
                  <c:v>6980414.3999999296</c:v>
                </c:pt>
                <c:pt idx="11">
                  <c:v>8375669.4499997497</c:v>
                </c:pt>
              </c:numCache>
            </c:numRef>
          </c:val>
          <c:extLst>
            <c:ext xmlns:c16="http://schemas.microsoft.com/office/drawing/2014/chart" uri="{C3380CC4-5D6E-409C-BE32-E72D297353CC}">
              <c16:uniqueId val="{00000005-A5C4-48B2-92C2-EB37548638F0}"/>
            </c:ext>
          </c:extLst>
        </c:ser>
        <c:dLbls>
          <c:showLegendKey val="0"/>
          <c:showVal val="0"/>
          <c:showCatName val="0"/>
          <c:showSerName val="0"/>
          <c:showPercent val="0"/>
          <c:showBubbleSize val="0"/>
        </c:dLbls>
        <c:gapWidth val="50"/>
        <c:overlap val="100"/>
        <c:axId val="528158848"/>
        <c:axId val="528159680"/>
      </c:barChart>
      <c:catAx>
        <c:axId val="528158848"/>
        <c:scaling>
          <c:orientation val="minMax"/>
        </c:scaling>
        <c:delete val="0"/>
        <c:axPos val="b"/>
        <c:title>
          <c:tx>
            <c:rich>
              <a:bodyPr rot="0" spcFirstLastPara="1" vertOverflow="ellipsis" vert="horz" wrap="square" anchor="ctr" anchorCtr="1"/>
              <a:lstStyle/>
              <a:p>
                <a:pPr>
                  <a:defRPr sz="1200" b="1"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b="1"/>
                  <a:t>Financial Year</a:t>
                </a:r>
              </a:p>
            </c:rich>
          </c:tx>
          <c:overlay val="0"/>
          <c:spPr>
            <a:noFill/>
            <a:ln>
              <a:noFill/>
            </a:ln>
            <a:effectLst/>
          </c:spPr>
          <c:txPr>
            <a:bodyPr rot="0" spcFirstLastPara="1" vertOverflow="ellipsis" vert="horz" wrap="square" anchor="ctr" anchorCtr="1"/>
            <a:lstStyle/>
            <a:p>
              <a:pPr>
                <a:defRPr sz="12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528159680"/>
        <c:crosses val="autoZero"/>
        <c:auto val="1"/>
        <c:lblAlgn val="ctr"/>
        <c:lblOffset val="100"/>
        <c:noMultiLvlLbl val="0"/>
      </c:catAx>
      <c:valAx>
        <c:axId val="528159680"/>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200" b="1"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GB" b="1"/>
                  <a:t>Total net mental health expenditure</a:t>
                </a:r>
                <a:br>
                  <a:rPr lang="en-GB" b="1"/>
                </a:br>
                <a:r>
                  <a:rPr lang="en-GB" b="1"/>
                  <a:t> (£ millions, cash terms) </a:t>
                </a:r>
              </a:p>
            </c:rich>
          </c:tx>
          <c:overlay val="0"/>
          <c:spPr>
            <a:noFill/>
            <a:ln>
              <a:noFill/>
            </a:ln>
            <a:effectLst/>
          </c:spPr>
          <c:txPr>
            <a:bodyPr rot="-5400000" spcFirstLastPara="1" vertOverflow="ellipsis" vert="horz" wrap="square" anchor="ctr" anchorCtr="1"/>
            <a:lstStyle/>
            <a:p>
              <a:pPr>
                <a:defRPr sz="12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_-* #,##0_-;\-* #,##0_-;_-* &quot;-&quot;??_-;_-@_-" sourceLinked="1"/>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528158848"/>
        <c:crosses val="autoZero"/>
        <c:crossBetween val="between"/>
        <c:dispUnits>
          <c:builtInUnit val="millions"/>
        </c:dispUnits>
      </c:valAx>
      <c:spPr>
        <a:noFill/>
        <a:ln>
          <a:noFill/>
        </a:ln>
        <a:effectLst/>
      </c:spPr>
    </c:plotArea>
    <c:legend>
      <c:legendPos val="b"/>
      <c:layout>
        <c:manualLayout>
          <c:xMode val="edge"/>
          <c:yMode val="edge"/>
          <c:x val="0.15777449949903802"/>
          <c:y val="0.86286531015306256"/>
          <c:w val="0.82652750373416428"/>
          <c:h val="0.11073204958291102"/>
        </c:manualLayout>
      </c:layout>
      <c:overlay val="0"/>
      <c:spPr>
        <a:noFill/>
        <a:ln>
          <a:noFill/>
        </a:ln>
        <a:effectLst/>
      </c:spPr>
      <c:txPr>
        <a:bodyPr rot="0" spcFirstLastPara="1" vertOverflow="ellipsis" vert="horz" wrap="square" anchor="ctr" anchorCtr="1"/>
        <a:lstStyle/>
        <a:p>
          <a:pPr>
            <a:defRPr sz="12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sz="12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trlProps/ctrlProp1.xml><?xml version="1.0" encoding="utf-8"?>
<formControlPr xmlns="http://schemas.microsoft.com/office/spreadsheetml/2009/9/main" objectType="Drop" dropStyle="combo" dx="31" fmlaLink="$G$8" fmlaRange="'look ups'!$A$31:$A$32" noThreeD="1" sel="1" val="0"/>
</file>

<file path=xl/ctrlProps/ctrlProp2.xml><?xml version="1.0" encoding="utf-8"?>
<formControlPr xmlns="http://schemas.microsoft.com/office/spreadsheetml/2009/9/main" objectType="Drop" dropStyle="combo" dx="31" fmlaLink="$G$10" fmlaRange="firstchoice" noThreeD="1" sel="1" val="0"/>
</file>

<file path=xl/ctrlProps/ctrlProp3.xml><?xml version="1.0" encoding="utf-8"?>
<formControlPr xmlns="http://schemas.microsoft.com/office/spreadsheetml/2009/9/main" objectType="Drop" dropStyle="combo" dx="31" fmlaLink="$G$8" fmlaRange="'look ups'!$A$30:$A$31" noThreeD="1" sel="1" val="0"/>
</file>

<file path=xl/ctrlProps/ctrlProp4.xml><?xml version="1.0" encoding="utf-8"?>
<formControlPr xmlns="http://schemas.microsoft.com/office/spreadsheetml/2009/9/main" objectType="Drop" dropStyle="combo" dx="31" fmlaLink="$G$10" fmlaRange="firstchoice" noThreeD="1" sel="1" val="0"/>
</file>

<file path=xl/ctrlProps/ctrlProp5.xml><?xml version="1.0" encoding="utf-8"?>
<formControlPr xmlns="http://schemas.microsoft.com/office/spreadsheetml/2009/9/main" objectType="Drop" dropStyle="combo" dx="31" fmlaLink="$G$8" fmlaRange="'look ups'!$A$31:$A$32" noThreeD="1" sel="1" val="0"/>
</file>

<file path=xl/ctrlProps/ctrlProp6.xml><?xml version="1.0" encoding="utf-8"?>
<formControlPr xmlns="http://schemas.microsoft.com/office/spreadsheetml/2009/9/main" objectType="Drop" dropStyle="combo" dx="31" fmlaLink="$G$10" fmlaRange="firstchoice" noThreeD="1" sel="1" val="0"/>
</file>

<file path=xl/ctrlProps/ctrlProp7.xml><?xml version="1.0" encoding="utf-8"?>
<formControlPr xmlns="http://schemas.microsoft.com/office/spreadsheetml/2009/9/main" objectType="Drop" dropStyle="combo" dx="31" fmlaLink="$G$13" fmlaRange="Board" noThreeD="1" sel="1" val="0"/>
</file>

<file path=xl/ctrlProps/ctrlProp8.xml><?xml version="1.0" encoding="utf-8"?>
<formControlPr xmlns="http://schemas.microsoft.com/office/spreadsheetml/2009/9/main" objectType="Drop" dropStyle="combo" dx="31" fmlaLink="$G$41" fmlaRange="Board" noThreeD="1" sel="1" val="0"/>
</file>

<file path=xl/ctrlProps/ctrlProp9.xml><?xml version="1.0" encoding="utf-8"?>
<formControlPr xmlns="http://schemas.microsoft.com/office/spreadsheetml/2009/9/main" objectType="Drop" dropStyle="combo" dx="31" fmlaLink="$B$10" fmlaRange="expenditure_type" noThreeD="1" sel="1" val="0"/>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1</xdr:col>
      <xdr:colOff>1</xdr:colOff>
      <xdr:row>0</xdr:row>
      <xdr:rowOff>259080</xdr:rowOff>
    </xdr:from>
    <xdr:to>
      <xdr:col>3</xdr:col>
      <xdr:colOff>715011</xdr:colOff>
      <xdr:row>4</xdr:row>
      <xdr:rowOff>104969</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6073141" y="259080"/>
          <a:ext cx="2199640" cy="78949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215478</xdr:colOff>
      <xdr:row>0</xdr:row>
      <xdr:rowOff>55457</xdr:rowOff>
    </xdr:from>
    <xdr:to>
      <xdr:col>4</xdr:col>
      <xdr:colOff>990600</xdr:colOff>
      <xdr:row>3</xdr:row>
      <xdr:rowOff>85284</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5496138" y="55457"/>
          <a:ext cx="2139102" cy="762617"/>
        </a:xfrm>
        <a:prstGeom prst="rect">
          <a:avLst/>
        </a:prstGeom>
      </xdr:spPr>
    </xdr:pic>
    <xdr:clientData/>
  </xdr:twoCellAnchor>
  <xdr:twoCellAnchor editAs="oneCell">
    <xdr:from>
      <xdr:col>1</xdr:col>
      <xdr:colOff>0</xdr:colOff>
      <xdr:row>7</xdr:row>
      <xdr:rowOff>12700</xdr:rowOff>
    </xdr:from>
    <xdr:to>
      <xdr:col>1</xdr:col>
      <xdr:colOff>1568541</xdr:colOff>
      <xdr:row>8</xdr:row>
      <xdr:rowOff>38100</xdr:rowOff>
    </xdr:to>
    <xdr:sp macro="" textlink="">
      <xdr:nvSpPr>
        <xdr:cNvPr id="1036" name="Drop Down 12" hidden="1">
          <a:extLst>
            <a:ext uri="{63B3BB69-23CF-44E3-9099-C40C66FF867C}">
              <a14:compatExt xmlns:a14="http://schemas.microsoft.com/office/drawing/2010/main" spid="_x0000_s1036"/>
            </a:ext>
            <a:ext uri="{FF2B5EF4-FFF2-40B4-BE49-F238E27FC236}">
              <a16:creationId xmlns:a16="http://schemas.microsoft.com/office/drawing/2014/main" id="{00000000-0008-0000-0100-00000C04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1</xdr:col>
      <xdr:colOff>0</xdr:colOff>
      <xdr:row>9</xdr:row>
      <xdr:rowOff>44450</xdr:rowOff>
    </xdr:from>
    <xdr:to>
      <xdr:col>1</xdr:col>
      <xdr:colOff>1424396</xdr:colOff>
      <xdr:row>10</xdr:row>
      <xdr:rowOff>59690</xdr:rowOff>
    </xdr:to>
    <xdr:sp macro="" textlink="">
      <xdr:nvSpPr>
        <xdr:cNvPr id="1037" name="Drop Down 13" hidden="1">
          <a:extLst>
            <a:ext uri="{63B3BB69-23CF-44E3-9099-C40C66FF867C}">
              <a14:compatExt xmlns:a14="http://schemas.microsoft.com/office/drawing/2010/main" spid="_x0000_s1037"/>
            </a:ext>
            <a:ext uri="{FF2B5EF4-FFF2-40B4-BE49-F238E27FC236}">
              <a16:creationId xmlns:a16="http://schemas.microsoft.com/office/drawing/2014/main" id="{00000000-0008-0000-0100-00000D04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2292350</xdr:colOff>
      <xdr:row>6</xdr:row>
      <xdr:rowOff>184150</xdr:rowOff>
    </xdr:from>
    <xdr:to>
      <xdr:col>1</xdr:col>
      <xdr:colOff>695960</xdr:colOff>
      <xdr:row>8</xdr:row>
      <xdr:rowOff>0</xdr:rowOff>
    </xdr:to>
    <xdr:sp macro="" textlink="">
      <xdr:nvSpPr>
        <xdr:cNvPr id="3" name="Drop Down 12" hidden="1">
          <a:extLst>
            <a:ext uri="{63B3BB69-23CF-44E3-9099-C40C66FF867C}">
              <a14:compatExt xmlns:a14="http://schemas.microsoft.com/office/drawing/2010/main" spid="_x0000_s1036"/>
            </a:ext>
            <a:ext uri="{FF2B5EF4-FFF2-40B4-BE49-F238E27FC236}">
              <a16:creationId xmlns:a16="http://schemas.microsoft.com/office/drawing/2014/main" id="{00000000-0008-0000-0100-000003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2292350</xdr:colOff>
      <xdr:row>8</xdr:row>
      <xdr:rowOff>120650</xdr:rowOff>
    </xdr:from>
    <xdr:to>
      <xdr:col>1</xdr:col>
      <xdr:colOff>695960</xdr:colOff>
      <xdr:row>9</xdr:row>
      <xdr:rowOff>124460</xdr:rowOff>
    </xdr:to>
    <xdr:sp macro="" textlink="">
      <xdr:nvSpPr>
        <xdr:cNvPr id="4" name="Drop Down 13" hidden="1">
          <a:extLst>
            <a:ext uri="{63B3BB69-23CF-44E3-9099-C40C66FF867C}">
              <a14:compatExt xmlns:a14="http://schemas.microsoft.com/office/drawing/2010/main" spid="_x0000_s1037"/>
            </a:ext>
            <a:ext uri="{FF2B5EF4-FFF2-40B4-BE49-F238E27FC236}">
              <a16:creationId xmlns:a16="http://schemas.microsoft.com/office/drawing/2014/main" id="{00000000-0008-0000-0100-0000040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0</xdr:col>
          <xdr:colOff>1949450</xdr:colOff>
          <xdr:row>7</xdr:row>
          <xdr:rowOff>6350</xdr:rowOff>
        </xdr:from>
        <xdr:to>
          <xdr:col>1</xdr:col>
          <xdr:colOff>355600</xdr:colOff>
          <xdr:row>8</xdr:row>
          <xdr:rowOff>12700</xdr:rowOff>
        </xdr:to>
        <xdr:sp macro="" textlink="">
          <xdr:nvSpPr>
            <xdr:cNvPr id="5" name="Drop Down 12" hidden="1">
              <a:extLst>
                <a:ext uri="{63B3BB69-23CF-44E3-9099-C40C66FF867C}">
                  <a14:compatExt spid="_x0000_s1036"/>
                </a:ext>
                <a:ext uri="{FF2B5EF4-FFF2-40B4-BE49-F238E27FC236}">
                  <a16:creationId xmlns:a16="http://schemas.microsoft.com/office/drawing/2014/main" id="{00000000-0008-0000-0100-0000050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1911350</xdr:colOff>
          <xdr:row>9</xdr:row>
          <xdr:rowOff>6350</xdr:rowOff>
        </xdr:from>
        <xdr:to>
          <xdr:col>1</xdr:col>
          <xdr:colOff>1092200</xdr:colOff>
          <xdr:row>10</xdr:row>
          <xdr:rowOff>25400</xdr:rowOff>
        </xdr:to>
        <xdr:sp macro="" textlink="">
          <xdr:nvSpPr>
            <xdr:cNvPr id="6" name="Drop Down 13" hidden="1">
              <a:extLst>
                <a:ext uri="{63B3BB69-23CF-44E3-9099-C40C66FF867C}">
                  <a14:compatExt spid="_x0000_s1037"/>
                </a:ext>
                <a:ext uri="{FF2B5EF4-FFF2-40B4-BE49-F238E27FC236}">
                  <a16:creationId xmlns:a16="http://schemas.microsoft.com/office/drawing/2014/main" id="{00000000-0008-0000-0100-0000060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3</xdr:col>
      <xdr:colOff>212938</xdr:colOff>
      <xdr:row>0</xdr:row>
      <xdr:rowOff>59267</xdr:rowOff>
    </xdr:from>
    <xdr:to>
      <xdr:col>4</xdr:col>
      <xdr:colOff>942340</xdr:colOff>
      <xdr:row>3</xdr:row>
      <xdr:rowOff>85284</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5493598" y="59267"/>
          <a:ext cx="2088302" cy="761347"/>
        </a:xfrm>
        <a:prstGeom prst="rect">
          <a:avLst/>
        </a:prstGeom>
      </xdr:spPr>
    </xdr:pic>
    <xdr:clientData/>
  </xdr:twoCellAnchor>
  <xdr:twoCellAnchor editAs="oneCell">
    <xdr:from>
      <xdr:col>1</xdr:col>
      <xdr:colOff>0</xdr:colOff>
      <xdr:row>7</xdr:row>
      <xdr:rowOff>12700</xdr:rowOff>
    </xdr:from>
    <xdr:to>
      <xdr:col>1</xdr:col>
      <xdr:colOff>1567271</xdr:colOff>
      <xdr:row>8</xdr:row>
      <xdr:rowOff>38100</xdr:rowOff>
    </xdr:to>
    <xdr:sp macro="" textlink="">
      <xdr:nvSpPr>
        <xdr:cNvPr id="3" name="Drop Down 12" hidden="1">
          <a:extLst>
            <a:ext uri="{63B3BB69-23CF-44E3-9099-C40C66FF867C}">
              <a14:compatExt xmlns:a14="http://schemas.microsoft.com/office/drawing/2010/main" spid="_x0000_s1036"/>
            </a:ext>
            <a:ext uri="{FF2B5EF4-FFF2-40B4-BE49-F238E27FC236}">
              <a16:creationId xmlns:a16="http://schemas.microsoft.com/office/drawing/2014/main" id="{00000000-0008-0000-0200-000003000000}"/>
            </a:ext>
          </a:extLst>
        </xdr:cNvPr>
        <xdr:cNvSpPr/>
      </xdr:nvSpPr>
      <xdr:spPr bwMode="auto">
        <a:xfrm>
          <a:off x="2295525" y="1543050"/>
          <a:ext cx="1572986" cy="2286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1</xdr:col>
      <xdr:colOff>0</xdr:colOff>
      <xdr:row>9</xdr:row>
      <xdr:rowOff>44450</xdr:rowOff>
    </xdr:from>
    <xdr:to>
      <xdr:col>1</xdr:col>
      <xdr:colOff>1421856</xdr:colOff>
      <xdr:row>10</xdr:row>
      <xdr:rowOff>62230</xdr:rowOff>
    </xdr:to>
    <xdr:sp macro="" textlink="">
      <xdr:nvSpPr>
        <xdr:cNvPr id="4" name="Drop Down 13" hidden="1">
          <a:extLst>
            <a:ext uri="{63B3BB69-23CF-44E3-9099-C40C66FF867C}">
              <a14:compatExt xmlns:a14="http://schemas.microsoft.com/office/drawing/2010/main" spid="_x0000_s1037"/>
            </a:ext>
            <a:ext uri="{FF2B5EF4-FFF2-40B4-BE49-F238E27FC236}">
              <a16:creationId xmlns:a16="http://schemas.microsoft.com/office/drawing/2014/main" id="{00000000-0008-0000-0200-000004000000}"/>
            </a:ext>
          </a:extLst>
        </xdr:cNvPr>
        <xdr:cNvSpPr/>
      </xdr:nvSpPr>
      <xdr:spPr bwMode="auto">
        <a:xfrm>
          <a:off x="2295525" y="1981200"/>
          <a:ext cx="1426936" cy="2095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absolute">
    <xdr:from>
      <xdr:col>0</xdr:col>
      <xdr:colOff>0</xdr:colOff>
      <xdr:row>0</xdr:row>
      <xdr:rowOff>0</xdr:rowOff>
    </xdr:from>
    <xdr:to>
      <xdr:col>0</xdr:col>
      <xdr:colOff>0</xdr:colOff>
      <xdr:row>0</xdr:row>
      <xdr:rowOff>0</xdr:rowOff>
    </xdr:to>
    <xdr:sp macro="" textlink="">
      <xdr:nvSpPr>
        <xdr:cNvPr id="5121" name="Drop Down 1" hidden="1">
          <a:extLst>
            <a:ext uri="{63B3BB69-23CF-44E3-9099-C40C66FF867C}">
              <a14:compatExt xmlns:a14="http://schemas.microsoft.com/office/drawing/2010/main" spid="_x0000_s5121"/>
            </a:ext>
            <a:ext uri="{FF2B5EF4-FFF2-40B4-BE49-F238E27FC236}">
              <a16:creationId xmlns:a16="http://schemas.microsoft.com/office/drawing/2014/main" id="{00000000-0008-0000-0200-00000114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absolute">
    <xdr:from>
      <xdr:col>0</xdr:col>
      <xdr:colOff>0</xdr:colOff>
      <xdr:row>0</xdr:row>
      <xdr:rowOff>0</xdr:rowOff>
    </xdr:from>
    <xdr:to>
      <xdr:col>0</xdr:col>
      <xdr:colOff>0</xdr:colOff>
      <xdr:row>0</xdr:row>
      <xdr:rowOff>0</xdr:rowOff>
    </xdr:to>
    <xdr:sp macro="" textlink="">
      <xdr:nvSpPr>
        <xdr:cNvPr id="5122" name="Drop Down 2" hidden="1">
          <a:extLst>
            <a:ext uri="{63B3BB69-23CF-44E3-9099-C40C66FF867C}">
              <a14:compatExt xmlns:a14="http://schemas.microsoft.com/office/drawing/2010/main" spid="_x0000_s5122"/>
            </a:ext>
            <a:ext uri="{FF2B5EF4-FFF2-40B4-BE49-F238E27FC236}">
              <a16:creationId xmlns:a16="http://schemas.microsoft.com/office/drawing/2014/main" id="{00000000-0008-0000-0200-00000214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1</xdr:col>
      <xdr:colOff>0</xdr:colOff>
      <xdr:row>7</xdr:row>
      <xdr:rowOff>0</xdr:rowOff>
    </xdr:from>
    <xdr:to>
      <xdr:col>2</xdr:col>
      <xdr:colOff>0</xdr:colOff>
      <xdr:row>8</xdr:row>
      <xdr:rowOff>8890</xdr:rowOff>
    </xdr:to>
    <xdr:sp macro="" textlink="">
      <xdr:nvSpPr>
        <xdr:cNvPr id="5123" name="Drop Down 3" hidden="1">
          <a:extLst>
            <a:ext uri="{63B3BB69-23CF-44E3-9099-C40C66FF867C}">
              <a14:compatExt xmlns:a14="http://schemas.microsoft.com/office/drawing/2010/main" spid="_x0000_s5123"/>
            </a:ext>
            <a:ext uri="{FF2B5EF4-FFF2-40B4-BE49-F238E27FC236}">
              <a16:creationId xmlns:a16="http://schemas.microsoft.com/office/drawing/2014/main" id="{00000000-0008-0000-0200-00000314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2286000</xdr:colOff>
      <xdr:row>9</xdr:row>
      <xdr:rowOff>12700</xdr:rowOff>
    </xdr:from>
    <xdr:to>
      <xdr:col>1</xdr:col>
      <xdr:colOff>657860</xdr:colOff>
      <xdr:row>10</xdr:row>
      <xdr:rowOff>29210</xdr:rowOff>
    </xdr:to>
    <xdr:sp macro="" textlink="">
      <xdr:nvSpPr>
        <xdr:cNvPr id="5124" name="Drop Down 4" hidden="1">
          <a:extLst>
            <a:ext uri="{63B3BB69-23CF-44E3-9099-C40C66FF867C}">
              <a14:compatExt xmlns:a14="http://schemas.microsoft.com/office/drawing/2010/main" spid="_x0000_s5124"/>
            </a:ext>
            <a:ext uri="{FF2B5EF4-FFF2-40B4-BE49-F238E27FC236}">
              <a16:creationId xmlns:a16="http://schemas.microsoft.com/office/drawing/2014/main" id="{00000000-0008-0000-0200-00000414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absolute">
        <xdr:from>
          <xdr:col>0</xdr:col>
          <xdr:colOff>0</xdr:colOff>
          <xdr:row>0</xdr:row>
          <xdr:rowOff>0</xdr:rowOff>
        </xdr:from>
        <xdr:to>
          <xdr:col>0</xdr:col>
          <xdr:colOff>0</xdr:colOff>
          <xdr:row>0</xdr:row>
          <xdr:rowOff>0</xdr:rowOff>
        </xdr:to>
        <xdr:sp macro="" textlink="">
          <xdr:nvSpPr>
            <xdr:cNvPr id="5" name="Drop Down 1025" hidden="1">
              <a:extLst>
                <a:ext uri="{63B3BB69-23CF-44E3-9099-C40C66FF867C}">
                  <a14:compatExt spid="_x0000_s5121"/>
                </a:ext>
                <a:ext uri="{FF2B5EF4-FFF2-40B4-BE49-F238E27FC236}">
                  <a16:creationId xmlns:a16="http://schemas.microsoft.com/office/drawing/2014/main" id="{00000000-0008-0000-0200-0000050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0</xdr:col>
          <xdr:colOff>0</xdr:colOff>
          <xdr:row>0</xdr:row>
          <xdr:rowOff>0</xdr:rowOff>
        </xdr:from>
        <xdr:to>
          <xdr:col>0</xdr:col>
          <xdr:colOff>0</xdr:colOff>
          <xdr:row>0</xdr:row>
          <xdr:rowOff>0</xdr:rowOff>
        </xdr:to>
        <xdr:sp macro="" textlink="">
          <xdr:nvSpPr>
            <xdr:cNvPr id="6" name="Drop Down 1026" hidden="1">
              <a:extLst>
                <a:ext uri="{63B3BB69-23CF-44E3-9099-C40C66FF867C}">
                  <a14:compatExt spid="_x0000_s5122"/>
                </a:ext>
                <a:ext uri="{FF2B5EF4-FFF2-40B4-BE49-F238E27FC236}">
                  <a16:creationId xmlns:a16="http://schemas.microsoft.com/office/drawing/2014/main" id="{00000000-0008-0000-0200-0000060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2051050</xdr:colOff>
          <xdr:row>7</xdr:row>
          <xdr:rowOff>0</xdr:rowOff>
        </xdr:from>
        <xdr:to>
          <xdr:col>1</xdr:col>
          <xdr:colOff>425450</xdr:colOff>
          <xdr:row>8</xdr:row>
          <xdr:rowOff>6350</xdr:rowOff>
        </xdr:to>
        <xdr:sp macro="" textlink="">
          <xdr:nvSpPr>
            <xdr:cNvPr id="7" name="Drop Down 1027" hidden="1">
              <a:extLst>
                <a:ext uri="{63B3BB69-23CF-44E3-9099-C40C66FF867C}">
                  <a14:compatExt spid="_x0000_s5123"/>
                </a:ext>
                <a:ext uri="{FF2B5EF4-FFF2-40B4-BE49-F238E27FC236}">
                  <a16:creationId xmlns:a16="http://schemas.microsoft.com/office/drawing/2014/main" id="{00000000-0008-0000-0200-0000070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2063750</xdr:colOff>
          <xdr:row>8</xdr:row>
          <xdr:rowOff>184150</xdr:rowOff>
        </xdr:from>
        <xdr:to>
          <xdr:col>1</xdr:col>
          <xdr:colOff>1149350</xdr:colOff>
          <xdr:row>10</xdr:row>
          <xdr:rowOff>25400</xdr:rowOff>
        </xdr:to>
        <xdr:sp macro="" textlink="">
          <xdr:nvSpPr>
            <xdr:cNvPr id="8" name="Drop Down 1028" hidden="1">
              <a:extLst>
                <a:ext uri="{63B3BB69-23CF-44E3-9099-C40C66FF867C}">
                  <a14:compatExt spid="_x0000_s5124"/>
                </a:ext>
                <a:ext uri="{FF2B5EF4-FFF2-40B4-BE49-F238E27FC236}">
                  <a16:creationId xmlns:a16="http://schemas.microsoft.com/office/drawing/2014/main" id="{00000000-0008-0000-0200-0000080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editAs="oneCell">
    <xdr:from>
      <xdr:col>0</xdr:col>
      <xdr:colOff>463550</xdr:colOff>
      <xdr:row>2</xdr:row>
      <xdr:rowOff>0</xdr:rowOff>
    </xdr:from>
    <xdr:to>
      <xdr:col>3</xdr:col>
      <xdr:colOff>325120</xdr:colOff>
      <xdr:row>3</xdr:row>
      <xdr:rowOff>24765</xdr:rowOff>
    </xdr:to>
    <xdr:sp macro="" textlink="">
      <xdr:nvSpPr>
        <xdr:cNvPr id="2" name="Drop Down 1" hidden="1">
          <a:extLst>
            <a:ext uri="{63B3BB69-23CF-44E3-9099-C40C66FF867C}">
              <a14:compatExt xmlns:a14="http://schemas.microsoft.com/office/drawing/2010/main" spid="_x0000_s4097"/>
            </a:ext>
            <a:ext uri="{FF2B5EF4-FFF2-40B4-BE49-F238E27FC236}">
              <a16:creationId xmlns:a16="http://schemas.microsoft.com/office/drawing/2014/main" id="{00000000-0008-0000-0300-000002000000}"/>
            </a:ext>
          </a:extLst>
        </xdr:cNvPr>
        <xdr:cNvSpPr/>
      </xdr:nvSpPr>
      <xdr:spPr bwMode="auto">
        <a:xfrm>
          <a:off x="466725" y="361950"/>
          <a:ext cx="2139950" cy="206375"/>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0</xdr:col>
      <xdr:colOff>317499</xdr:colOff>
      <xdr:row>7</xdr:row>
      <xdr:rowOff>50799</xdr:rowOff>
    </xdr:from>
    <xdr:to>
      <xdr:col>11</xdr:col>
      <xdr:colOff>95250</xdr:colOff>
      <xdr:row>30</xdr:row>
      <xdr:rowOff>114300</xdr:rowOff>
    </xdr:to>
    <xdr:graphicFrame macro="">
      <xdr:nvGraphicFramePr>
        <xdr:cNvPr id="3" name="Chart 2">
          <a:extLst>
            <a:ext uri="{FF2B5EF4-FFF2-40B4-BE49-F238E27FC236}">
              <a16:creationId xmlns:a16="http://schemas.microsoft.com/office/drawing/2014/main" id="{00000000-0008-0000-03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463550</xdr:colOff>
      <xdr:row>2</xdr:row>
      <xdr:rowOff>0</xdr:rowOff>
    </xdr:from>
    <xdr:to>
      <xdr:col>3</xdr:col>
      <xdr:colOff>327025</xdr:colOff>
      <xdr:row>3</xdr:row>
      <xdr:rowOff>24765</xdr:rowOff>
    </xdr:to>
    <xdr:sp macro="" textlink="">
      <xdr:nvSpPr>
        <xdr:cNvPr id="4" name="Drop Down 1" hidden="1">
          <a:extLst>
            <a:ext uri="{63B3BB69-23CF-44E3-9099-C40C66FF867C}">
              <a14:compatExt xmlns:a14="http://schemas.microsoft.com/office/drawing/2010/main" spid="_x0000_s12289"/>
            </a:ext>
            <a:ext uri="{FF2B5EF4-FFF2-40B4-BE49-F238E27FC236}">
              <a16:creationId xmlns:a16="http://schemas.microsoft.com/office/drawing/2014/main" id="{00000000-0008-0000-0300-000004000000}"/>
            </a:ext>
          </a:extLst>
        </xdr:cNvPr>
        <xdr:cNvSpPr/>
      </xdr:nvSpPr>
      <xdr:spPr bwMode="auto">
        <a:xfrm>
          <a:off x="466725" y="361950"/>
          <a:ext cx="2143125" cy="206375"/>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0</xdr:col>
      <xdr:colOff>352425</xdr:colOff>
      <xdr:row>38</xdr:row>
      <xdr:rowOff>66675</xdr:rowOff>
    </xdr:from>
    <xdr:to>
      <xdr:col>11</xdr:col>
      <xdr:colOff>104775</xdr:colOff>
      <xdr:row>70</xdr:row>
      <xdr:rowOff>47625</xdr:rowOff>
    </xdr:to>
    <xdr:graphicFrame macro="">
      <xdr:nvGraphicFramePr>
        <xdr:cNvPr id="5" name="Chart 4">
          <a:extLst>
            <a:ext uri="{FF2B5EF4-FFF2-40B4-BE49-F238E27FC236}">
              <a16:creationId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0</xdr:col>
      <xdr:colOff>508000</xdr:colOff>
      <xdr:row>34</xdr:row>
      <xdr:rowOff>31750</xdr:rowOff>
    </xdr:from>
    <xdr:to>
      <xdr:col>3</xdr:col>
      <xdr:colOff>366395</xdr:colOff>
      <xdr:row>35</xdr:row>
      <xdr:rowOff>58420</xdr:rowOff>
    </xdr:to>
    <xdr:sp macro="" textlink="">
      <xdr:nvSpPr>
        <xdr:cNvPr id="6" name="Drop Down 2" hidden="1">
          <a:extLst>
            <a:ext uri="{63B3BB69-23CF-44E3-9099-C40C66FF867C}">
              <a14:compatExt xmlns:a14="http://schemas.microsoft.com/office/drawing/2010/main" spid="_x0000_s12290"/>
            </a:ext>
            <a:ext uri="{FF2B5EF4-FFF2-40B4-BE49-F238E27FC236}">
              <a16:creationId xmlns:a16="http://schemas.microsoft.com/office/drawing/2014/main" id="{00000000-0008-0000-0300-000006000000}"/>
            </a:ext>
          </a:extLst>
        </xdr:cNvPr>
        <xdr:cNvSpPr/>
      </xdr:nvSpPr>
      <xdr:spPr bwMode="auto">
        <a:xfrm>
          <a:off x="504825" y="6315075"/>
          <a:ext cx="2149475" cy="2159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463550</xdr:colOff>
      <xdr:row>2</xdr:row>
      <xdr:rowOff>0</xdr:rowOff>
    </xdr:from>
    <xdr:to>
      <xdr:col>3</xdr:col>
      <xdr:colOff>327660</xdr:colOff>
      <xdr:row>3</xdr:row>
      <xdr:rowOff>20320</xdr:rowOff>
    </xdr:to>
    <xdr:sp macro="" textlink="">
      <xdr:nvSpPr>
        <xdr:cNvPr id="13313" name="Drop Down 1" hidden="1">
          <a:extLst>
            <a:ext uri="{63B3BB69-23CF-44E3-9099-C40C66FF867C}">
              <a14:compatExt xmlns:a14="http://schemas.microsoft.com/office/drawing/2010/main" spid="_x0000_s13313"/>
            </a:ext>
            <a:ext uri="{FF2B5EF4-FFF2-40B4-BE49-F238E27FC236}">
              <a16:creationId xmlns:a16="http://schemas.microsoft.com/office/drawing/2014/main" id="{00000000-0008-0000-0300-00000134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508000</xdr:colOff>
      <xdr:row>34</xdr:row>
      <xdr:rowOff>31750</xdr:rowOff>
    </xdr:from>
    <xdr:to>
      <xdr:col>3</xdr:col>
      <xdr:colOff>363220</xdr:colOff>
      <xdr:row>35</xdr:row>
      <xdr:rowOff>60960</xdr:rowOff>
    </xdr:to>
    <xdr:sp macro="" textlink="">
      <xdr:nvSpPr>
        <xdr:cNvPr id="13314" name="Drop Down 2" hidden="1">
          <a:extLst>
            <a:ext uri="{63B3BB69-23CF-44E3-9099-C40C66FF867C}">
              <a14:compatExt xmlns:a14="http://schemas.microsoft.com/office/drawing/2010/main" spid="_x0000_s13314"/>
            </a:ext>
            <a:ext uri="{FF2B5EF4-FFF2-40B4-BE49-F238E27FC236}">
              <a16:creationId xmlns:a16="http://schemas.microsoft.com/office/drawing/2014/main" id="{00000000-0008-0000-0300-00000234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476250</xdr:colOff>
      <xdr:row>4</xdr:row>
      <xdr:rowOff>0</xdr:rowOff>
    </xdr:from>
    <xdr:to>
      <xdr:col>3</xdr:col>
      <xdr:colOff>325120</xdr:colOff>
      <xdr:row>5</xdr:row>
      <xdr:rowOff>20320</xdr:rowOff>
    </xdr:to>
    <xdr:sp macro="" textlink="">
      <xdr:nvSpPr>
        <xdr:cNvPr id="13315" name="Drop Down 3" hidden="1">
          <a:extLst>
            <a:ext uri="{63B3BB69-23CF-44E3-9099-C40C66FF867C}">
              <a14:compatExt xmlns:a14="http://schemas.microsoft.com/office/drawing/2010/main" spid="_x0000_s13315"/>
            </a:ext>
            <a:ext uri="{FF2B5EF4-FFF2-40B4-BE49-F238E27FC236}">
              <a16:creationId xmlns:a16="http://schemas.microsoft.com/office/drawing/2014/main" id="{00000000-0008-0000-0300-00000334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9</xdr:col>
      <xdr:colOff>754380</xdr:colOff>
      <xdr:row>0</xdr:row>
      <xdr:rowOff>36830</xdr:rowOff>
    </xdr:from>
    <xdr:to>
      <xdr:col>12</xdr:col>
      <xdr:colOff>744754</xdr:colOff>
      <xdr:row>4</xdr:row>
      <xdr:rowOff>64117</xdr:rowOff>
    </xdr:to>
    <xdr:pic>
      <xdr:nvPicPr>
        <xdr:cNvPr id="10" name="Picture 9">
          <a:extLst>
            <a:ext uri="{FF2B5EF4-FFF2-40B4-BE49-F238E27FC236}">
              <a16:creationId xmlns:a16="http://schemas.microsoft.com/office/drawing/2014/main" id="{00000000-0008-0000-0300-00000A000000}"/>
            </a:ext>
          </a:extLst>
        </xdr:cNvPr>
        <xdr:cNvPicPr>
          <a:picLocks noChangeAspect="1"/>
        </xdr:cNvPicPr>
      </xdr:nvPicPr>
      <xdr:blipFill>
        <a:blip xmlns:r="http://schemas.openxmlformats.org/officeDocument/2006/relationships" r:embed="rId3"/>
        <a:stretch>
          <a:fillRect/>
        </a:stretch>
      </xdr:blipFill>
      <xdr:spPr>
        <a:xfrm>
          <a:off x="7612380" y="36830"/>
          <a:ext cx="2270024" cy="771507"/>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0</xdr:col>
          <xdr:colOff>463550</xdr:colOff>
          <xdr:row>2</xdr:row>
          <xdr:rowOff>0</xdr:rowOff>
        </xdr:from>
        <xdr:to>
          <xdr:col>3</xdr:col>
          <xdr:colOff>330200</xdr:colOff>
          <xdr:row>3</xdr:row>
          <xdr:rowOff>12700</xdr:rowOff>
        </xdr:to>
        <xdr:sp macro="" textlink="">
          <xdr:nvSpPr>
            <xdr:cNvPr id="7" name="Drop Down 1025" hidden="1">
              <a:extLst>
                <a:ext uri="{63B3BB69-23CF-44E3-9099-C40C66FF867C}">
                  <a14:compatExt spid="_x0000_s13313"/>
                </a:ext>
                <a:ext uri="{FF2B5EF4-FFF2-40B4-BE49-F238E27FC236}">
                  <a16:creationId xmlns:a16="http://schemas.microsoft.com/office/drawing/2014/main" id="{00000000-0008-0000-0300-0000070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508000</xdr:colOff>
          <xdr:row>34</xdr:row>
          <xdr:rowOff>31750</xdr:rowOff>
        </xdr:from>
        <xdr:to>
          <xdr:col>3</xdr:col>
          <xdr:colOff>374650</xdr:colOff>
          <xdr:row>35</xdr:row>
          <xdr:rowOff>63500</xdr:rowOff>
        </xdr:to>
        <xdr:sp macro="" textlink="">
          <xdr:nvSpPr>
            <xdr:cNvPr id="8" name="Drop Down 1026" hidden="1">
              <a:extLst>
                <a:ext uri="{63B3BB69-23CF-44E3-9099-C40C66FF867C}">
                  <a14:compatExt spid="_x0000_s13314"/>
                </a:ext>
                <a:ext uri="{FF2B5EF4-FFF2-40B4-BE49-F238E27FC236}">
                  <a16:creationId xmlns:a16="http://schemas.microsoft.com/office/drawing/2014/main" id="{00000000-0008-0000-0300-0000080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482600</xdr:colOff>
          <xdr:row>4</xdr:row>
          <xdr:rowOff>0</xdr:rowOff>
        </xdr:from>
        <xdr:to>
          <xdr:col>3</xdr:col>
          <xdr:colOff>336550</xdr:colOff>
          <xdr:row>5</xdr:row>
          <xdr:rowOff>12700</xdr:rowOff>
        </xdr:to>
        <xdr:sp macro="" textlink="">
          <xdr:nvSpPr>
            <xdr:cNvPr id="9" name="Drop Down 1027" hidden="1">
              <a:extLst>
                <a:ext uri="{63B3BB69-23CF-44E3-9099-C40C66FF867C}">
                  <a14:compatExt spid="_x0000_s13315"/>
                </a:ext>
                <a:ext uri="{FF2B5EF4-FFF2-40B4-BE49-F238E27FC236}">
                  <a16:creationId xmlns:a16="http://schemas.microsoft.com/office/drawing/2014/main" id="{00000000-0008-0000-0300-0000090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B5A45A83-4620-48C0-84AC-AD7C35ED4B57}" name="Table1" displayName="Table1" ref="A15:P43" headerRowCount="0" totalsRowShown="0" headerRowDxfId="64" dataDxfId="63">
  <tableColumns count="16">
    <tableColumn id="1" xr3:uid="{7947E56B-7985-42A0-AAFF-FDFDD6BDA06F}" name="NHS Board" headerRowDxfId="62" dataDxfId="61">
      <calculatedColumnFormula>IFERROR(IF($B$8="Board","",'look ups'!A1),"")</calculatedColumnFormula>
    </tableColumn>
    <tableColumn id="3" xr3:uid="{34FF8070-11CC-45A3-9E0D-AB0CB2A7D561}" name="Total mental health expenditure (£)" headerRowDxfId="60" dataDxfId="59">
      <calculatedColumnFormula>IFERROR(IF($B$8="Board",VLOOKUP($R15,camhs!$A$2:$Z$861,3,FALSE),VLOOKUP('Table 1'!$S15,camhs!$A$2:$Z$861,3,FALSE)),"")</calculatedColumnFormula>
    </tableColumn>
    <tableColumn id="4" xr3:uid="{7CF3E4BF-7684-4C10-838B-C6B5CDAEEE78}" name="Total CAMHs expenditure (£)" headerRowDxfId="58" dataDxfId="57">
      <calculatedColumnFormula>IFERROR(IF($B$8="Board",VLOOKUP($R15,camhs!$A$2:$Z$861,4,FALSE),VLOOKUP('Table 1'!$S15,camhs!$A$2:$Z$861,4,FALSE)),"")</calculatedColumnFormula>
    </tableColumn>
    <tableColumn id="5" xr3:uid="{86478C93-E77A-492D-9DB0-771390711E1A}" name="Community CAMHs teams expenditure (£)" headerRowDxfId="56" dataDxfId="55">
      <calculatedColumnFormula>IFERROR(IF($B$8="Board",VLOOKUP($R15,camhs!$A$2:$Z$861,5,FALSE),VLOOKUP('Table 1'!$S15,camhs!$A$2:$Z$861,5,FALSE)),"")</calculatedColumnFormula>
    </tableColumn>
    <tableColumn id="6" xr3:uid="{7FDDC82A-9B96-4E53-B837-C452CBA42F0B}" name="Adolescent Psychiatry expenditure (£)" headerRowDxfId="54" dataDxfId="53">
      <calculatedColumnFormula>IFERROR(IF($B$8="Board",VLOOKUP($R15,camhs!$A$2:$Z$861,6,FALSE),VLOOKUP('Table 1'!$S15,camhs!$A$2:$Z$861,6,FALSE)),"")</calculatedColumnFormula>
    </tableColumn>
    <tableColumn id="7" xr3:uid="{DB2D09A5-3C8B-42F7-BADC-B608054E606E}" name="Child Psychiatry expenditure (£)" headerRowDxfId="52" dataDxfId="51">
      <calculatedColumnFormula>IFERROR(IF($B$8="Board",VLOOKUP($R15,camhs!$A$2:$Z$861,7,FALSE),VLOOKUP('Table 1'!$S15,camhs!$A$2:$Z$861,7,FALSE)),"")</calculatedColumnFormula>
    </tableColumn>
    <tableColumn id="8" xr3:uid="{1D9876F2-ECFE-4DB3-8D12-CE01770ED897}" name="CAMHS as % of total mental health expenditure" headerRowDxfId="50" dataDxfId="49">
      <calculatedColumnFormula>IFERROR(IF($B$8="Board",VLOOKUP($R15,camhs!$A$2:$Z$861,8,FALSE),VLOOKUP('Table 1'!$S15,camhs!$A$2:$Z$861,8,FALSE)),"")</calculatedColumnFormula>
    </tableColumn>
    <tableColumn id="9" xr3:uid="{FA71B66C-A860-42AB-9B48-873383AFEE60}" name="CAMHS as % of total NHS expenditure" headerRowDxfId="48" dataDxfId="47">
      <calculatedColumnFormula>IFERROR(IF($B$8="Board",VLOOKUP($R15,camhs!$A$2:$Z$861,9,FALSE),VLOOKUP('Table 1'!$S15,camhs!$A$2:$Z$861,9,FALSE)),"")</calculatedColumnFormula>
    </tableColumn>
    <tableColumn id="10" xr3:uid="{92A69ABB-0727-41BD-BF67-926CA8424A12}" name="% of total spending allocated to mental health services" headerRowDxfId="46" dataDxfId="45">
      <calculatedColumnFormula>IFERROR(IF($B$8="Board",1*(VLOOKUP($R15,camhs!$A$2:$Z$861,10,FALSE)),1*(VLOOKUP('Table 1'!$S15,camhs!$A$2:$Z$861,10,FALSE))),"")</calculatedColumnFormula>
    </tableColumn>
    <tableColumn id="11" xr3:uid="{AE689CDE-083A-46F8-B2A3-7EA83D64CA52}" name="Year" headerRowDxfId="44" dataDxfId="43">
      <calculatedColumnFormula>IFERROR(IF($B$8="Board",VLOOKUP($R15,camhs!$A$2:$Z$861,11,FALSE),VLOOKUP('Table 1'!$S15,camhs!$A$2:$Z$861,11,FALSE)),"")</calculatedColumnFormula>
    </tableColumn>
    <tableColumn id="12" xr3:uid="{7F06D63D-04E3-43C6-9827-298607E44775}" name="Column1" headerRowDxfId="42" dataDxfId="41"/>
    <tableColumn id="13" xr3:uid="{27BA287E-C840-41F6-9DED-7BDCB6382659}" name="Column2" headerRowDxfId="40" dataDxfId="39"/>
    <tableColumn id="14" xr3:uid="{8044ABFD-C297-44A4-97AF-46824F9C1EFC}" name="Column3" headerRowDxfId="38" dataDxfId="37"/>
    <tableColumn id="15" xr3:uid="{D99D6EB9-547C-4DB2-9D79-9200432447BB}" name="Column4" headerRowDxfId="36" dataDxfId="35"/>
    <tableColumn id="16" xr3:uid="{08B08513-698E-444F-B821-BA19E4A758D8}" name="Column5" headerRowDxfId="34" dataDxfId="33"/>
    <tableColumn id="17" xr3:uid="{199B077A-C676-4FDB-A2E2-AEE239B43DE3}" name="Column6" headerRowDxfId="32" dataDxfId="31"/>
  </tableColumns>
  <tableStyleInfo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8AD2E532-1784-4B2D-B501-8487B5F10910}" name="Table12" displayName="Table12" ref="A15:N42" headerRowCount="0" totalsRowShown="0" headerRowDxfId="30" dataDxfId="29">
  <tableColumns count="14">
    <tableColumn id="1" xr3:uid="{D186C49E-2117-42EF-BA78-D55D8DCB4866}" name="NHS Board" headerRowDxfId="28" dataDxfId="27">
      <calculatedColumnFormula>IFERROR(IF($B$8="Board","",'look ups'!A1),"")</calculatedColumnFormula>
    </tableColumn>
    <tableColumn id="3" xr3:uid="{A9194C4C-C61D-40CF-9F9F-1CFDC035BF21}" name="Total mental health expenditure (£)" headerRowDxfId="26" dataDxfId="25">
      <calculatedColumnFormula>IFERROR(IF($B$8="Board",VLOOKUP($P15,camhs!$A$2:$Z$861,3,FALSE),VLOOKUP('Table 2 real terms'!$Q15,camhs!$A$2:$Z$861,3,FALSE)),"")</calculatedColumnFormula>
    </tableColumn>
    <tableColumn id="4" xr3:uid="{19BDBC0F-F9C5-43AC-BE73-CAF17AA0D676}" name="Total CAMHs expenditure (£)" headerRowDxfId="24" dataDxfId="23">
      <calculatedColumnFormula>IFERROR(IF($B$8="Board",VLOOKUP($P15,camhs!$A$2:$Z$861,4,FALSE),VLOOKUP('Table 2 real terms'!$Q15,camhs!$A$2:$Z$861,4,FALSE)),"")</calculatedColumnFormula>
    </tableColumn>
    <tableColumn id="5" xr3:uid="{5763574B-EC1D-4AB3-A23D-D916029D1C8E}" name="Community CAMHs teams expenditure (£)" headerRowDxfId="22" dataDxfId="21">
      <calculatedColumnFormula>IFERROR(IF($B$8="Board",VLOOKUP($P15,camhs!$A$2:$Z$861,5,FALSE),VLOOKUP('Table 2 real terms'!$Q15,camhs!$A$2:$Z$861,5,FALSE)),"")</calculatedColumnFormula>
    </tableColumn>
    <tableColumn id="6" xr3:uid="{1C521117-FD0C-4F3E-AEAC-7298E29974FC}" name="Adolescent Psychiatry expenditure (£)" headerRowDxfId="20" dataDxfId="19">
      <calculatedColumnFormula>IFERROR(IF($B$8="Board",VLOOKUP($P15,camhs!$A$2:$Z$861,6,FALSE),VLOOKUP('Table 2 real terms'!$Q15,camhs!$A$2:$Z$861,6,FALSE)),"")</calculatedColumnFormula>
    </tableColumn>
    <tableColumn id="7" xr3:uid="{06A2BC07-5CC2-4E2D-86B5-0917ED78E9D4}" name="Child Psychiatry expenditure (£)" headerRowDxfId="18" dataDxfId="17">
      <calculatedColumnFormula>IFERROR(IF($B$8="Board",VLOOKUP($P15,camhs!$A$2:$Z$861,7,FALSE),VLOOKUP('Table 2 real terms'!$Q15,camhs!$A$2:$Z$861,7,FALSE)),"")</calculatedColumnFormula>
    </tableColumn>
    <tableColumn id="8" xr3:uid="{ADFB9506-7B70-4C61-8C1C-2D144F1261B9}" name="CAMHS as % of total mental health expenditure" headerRowDxfId="16" dataDxfId="15">
      <calculatedColumnFormula>IFERROR(IF($B$8="Board",VLOOKUP($P15,camhs!$A$2:$Z$861,8,FALSE),VLOOKUP('Table 2 real terms'!$Q15,camhs!$A$2:$Z$861,8,FALSE)),"")</calculatedColumnFormula>
    </tableColumn>
    <tableColumn id="9" xr3:uid="{671813DA-DE8B-4D15-B6BE-EE5FD90464EB}" name="CAMHS as % of total NHS expenditure" headerRowDxfId="14" dataDxfId="13">
      <calculatedColumnFormula>IFERROR(IF($B$8="Board",VLOOKUP($P15,camhs!$A$2:$Z$861,9,FALSE),VLOOKUP('Table 2 real terms'!$Q15,camhs!$A$2:$Z$861,9,FALSE)),"")</calculatedColumnFormula>
    </tableColumn>
    <tableColumn id="10" xr3:uid="{6992304A-F683-4843-93F7-C71C61DFB669}" name="% of total spending allocated to mental health services" headerRowDxfId="12" dataDxfId="11">
      <calculatedColumnFormula>IFERROR(IF($B$8="Board",1*(VLOOKUP($P15,camhs!$A$2:$Z$861,10,FALSE)),1*(VLOOKUP('Table 2 real terms'!$Q15,camhs!$A$2:$Z$861,10,FALSE))),"")</calculatedColumnFormula>
    </tableColumn>
    <tableColumn id="11" xr3:uid="{0061DE81-51DD-4F77-92DA-CA5FA2C95FCC}" name="Year" headerRowDxfId="10" dataDxfId="9">
      <calculatedColumnFormula>IFERROR(IF($B$8="Board",VLOOKUP($P15,camhs!$A$2:$Z$861,11,FALSE),VLOOKUP('Table 2 real terms'!$Q15,camhs!$A$2:$Z$861,11,FALSE)),"")</calculatedColumnFormula>
    </tableColumn>
    <tableColumn id="14" xr3:uid="{7BB83777-5204-4BA3-8D6B-8D510718CA2F}" name="Column3" headerRowDxfId="8" dataDxfId="7"/>
    <tableColumn id="15" xr3:uid="{8BAF37E8-155E-4595-AD0B-0329170AE38E}" name="Column4" headerRowDxfId="6" dataDxfId="5"/>
    <tableColumn id="16" xr3:uid="{0621D286-9DC5-4D57-A2CE-0A17D9E9DF5A}" name="Column5" headerRowDxfId="4" dataDxfId="3"/>
    <tableColumn id="17" xr3:uid="{81142EAB-9ABD-4FAB-AA74-A303965E1BAE}" name="Column6" headerRowDxfId="2" dataDxfId="1"/>
  </tableColumns>
  <tableStyleInfo showFirstColumn="0" showLastColumn="0" showRowStripes="0" showColumnStripes="0"/>
</table>
</file>

<file path=xl/theme/theme1.xml><?xml version="1.0" encoding="utf-8"?>
<a:theme xmlns:a="http://schemas.openxmlformats.org/drawingml/2006/main" name="Office Theme">
  <a:themeElements>
    <a:clrScheme name="PHS">
      <a:dk1>
        <a:sysClr val="windowText" lastClr="000000"/>
      </a:dk1>
      <a:lt1>
        <a:sysClr val="window" lastClr="FFFFFF"/>
      </a:lt1>
      <a:dk2>
        <a:srgbClr val="44546A"/>
      </a:dk2>
      <a:lt2>
        <a:srgbClr val="E7E6E6"/>
      </a:lt2>
      <a:accent1>
        <a:srgbClr val="3F3685"/>
      </a:accent1>
      <a:accent2>
        <a:srgbClr val="9B4393"/>
      </a:accent2>
      <a:accent3>
        <a:srgbClr val="0078D4"/>
      </a:accent3>
      <a:accent4>
        <a:srgbClr val="83BB26"/>
      </a:accent4>
      <a:accent5>
        <a:srgbClr val="948DA3"/>
      </a:accent5>
      <a:accent6>
        <a:srgbClr val="1E7F84"/>
      </a:accent6>
      <a:hlink>
        <a:srgbClr val="0563C1"/>
      </a:hlink>
      <a:folHlink>
        <a:srgbClr val="954F72"/>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publichealthscotland.scot/publications/scottish-health-service-costs/scottish-health-service-costs-summary-for-financial-year-202223/" TargetMode="External"/><Relationship Id="rId1" Type="http://schemas.openxmlformats.org/officeDocument/2006/relationships/hyperlink" Target="https://www.gov.uk/government/statistics/gdp-deflators-at-market-prices-and-money-gdp-september-2023-quarterly-national-accounts"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trlProp" Target="../ctrlProps/ctrlProp1.xml"/><Relationship Id="rId2" Type="http://schemas.openxmlformats.org/officeDocument/2006/relationships/vmlDrawing" Target="../drawings/vmlDrawing1.vml"/><Relationship Id="rId1" Type="http://schemas.openxmlformats.org/officeDocument/2006/relationships/drawing" Target="../drawings/drawing2.xml"/><Relationship Id="rId5" Type="http://schemas.openxmlformats.org/officeDocument/2006/relationships/table" Target="../tables/table1.xml"/><Relationship Id="rId4" Type="http://schemas.openxmlformats.org/officeDocument/2006/relationships/ctrlProp" Target="../ctrlProps/ctrlProp2.xml"/></Relationships>
</file>

<file path=xl/worksheets/_rels/sheet3.xml.rels><?xml version="1.0" encoding="UTF-8" standalone="yes"?>
<Relationships xmlns="http://schemas.openxmlformats.org/package/2006/relationships"><Relationship Id="rId3" Type="http://schemas.openxmlformats.org/officeDocument/2006/relationships/ctrlProp" Target="../ctrlProps/ctrlProp3.xml"/><Relationship Id="rId7" Type="http://schemas.openxmlformats.org/officeDocument/2006/relationships/table" Target="../tables/table2.xml"/><Relationship Id="rId2" Type="http://schemas.openxmlformats.org/officeDocument/2006/relationships/vmlDrawing" Target="../drawings/vmlDrawing2.vml"/><Relationship Id="rId1" Type="http://schemas.openxmlformats.org/officeDocument/2006/relationships/drawing" Target="../drawings/drawing3.xml"/><Relationship Id="rId6" Type="http://schemas.openxmlformats.org/officeDocument/2006/relationships/ctrlProp" Target="../ctrlProps/ctrlProp6.xml"/><Relationship Id="rId5" Type="http://schemas.openxmlformats.org/officeDocument/2006/relationships/ctrlProp" Target="../ctrlProps/ctrlProp5.xml"/><Relationship Id="rId4" Type="http://schemas.openxmlformats.org/officeDocument/2006/relationships/ctrlProp" Target="../ctrlProps/ctrlProp4.xml"/></Relationships>
</file>

<file path=xl/worksheets/_rels/sheet4.xml.rels><?xml version="1.0" encoding="UTF-8" standalone="yes"?>
<Relationships xmlns="http://schemas.openxmlformats.org/package/2006/relationships"><Relationship Id="rId3" Type="http://schemas.openxmlformats.org/officeDocument/2006/relationships/ctrlProp" Target="../ctrlProps/ctrlProp7.xml"/><Relationship Id="rId2" Type="http://schemas.openxmlformats.org/officeDocument/2006/relationships/vmlDrawing" Target="../drawings/vmlDrawing3.vml"/><Relationship Id="rId1" Type="http://schemas.openxmlformats.org/officeDocument/2006/relationships/drawing" Target="../drawings/drawing4.xml"/><Relationship Id="rId5" Type="http://schemas.openxmlformats.org/officeDocument/2006/relationships/ctrlProp" Target="../ctrlProps/ctrlProp9.xml"/><Relationship Id="rId4" Type="http://schemas.openxmlformats.org/officeDocument/2006/relationships/ctrlProp" Target="../ctrlProps/ctrlProp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580703-8C8F-4F9A-B768-65859BD12F2B}">
  <dimension ref="A1:J82"/>
  <sheetViews>
    <sheetView showGridLines="0" tabSelected="1" zoomScaleNormal="100" workbookViewId="0"/>
  </sheetViews>
  <sheetFormatPr defaultColWidth="10.90625" defaultRowHeight="14.5" x14ac:dyDescent="0.35"/>
  <cols>
    <col min="1" max="1" width="88.54296875" style="138" customWidth="1"/>
    <col min="2" max="16384" width="10.90625" style="138"/>
  </cols>
  <sheetData>
    <row r="1" spans="1:10" ht="23" customHeight="1" x14ac:dyDescent="0.35">
      <c r="A1" s="5" t="s">
        <v>106</v>
      </c>
    </row>
    <row r="2" spans="1:10" ht="17.5" customHeight="1" x14ac:dyDescent="0.35">
      <c r="A2" s="2" t="s">
        <v>107</v>
      </c>
    </row>
    <row r="3" spans="1:10" ht="17.5" customHeight="1" x14ac:dyDescent="0.35">
      <c r="A3" s="139"/>
    </row>
    <row r="4" spans="1:10" ht="17.5" customHeight="1" x14ac:dyDescent="0.35">
      <c r="A4" s="139"/>
    </row>
    <row r="5" spans="1:10" ht="17.5" customHeight="1" x14ac:dyDescent="0.35">
      <c r="A5" s="139"/>
    </row>
    <row r="6" spans="1:10" ht="83.5" customHeight="1" x14ac:dyDescent="0.35">
      <c r="A6" s="167" t="s">
        <v>76</v>
      </c>
      <c r="B6" s="167"/>
      <c r="C6" s="167"/>
      <c r="D6" s="167"/>
    </row>
    <row r="7" spans="1:10" ht="54" customHeight="1" x14ac:dyDescent="0.35">
      <c r="A7" s="167" t="s">
        <v>95</v>
      </c>
      <c r="B7" s="167"/>
      <c r="C7" s="167"/>
      <c r="D7" s="167"/>
    </row>
    <row r="8" spans="1:10" ht="31.75" customHeight="1" x14ac:dyDescent="0.35">
      <c r="A8" s="171" t="s">
        <v>369</v>
      </c>
      <c r="B8" s="171"/>
      <c r="C8" s="171"/>
      <c r="D8" s="171"/>
    </row>
    <row r="9" spans="1:10" ht="21" customHeight="1" x14ac:dyDescent="0.35">
      <c r="A9" s="140" t="s">
        <v>77</v>
      </c>
    </row>
    <row r="10" spans="1:10" ht="52.5" customHeight="1" x14ac:dyDescent="0.35">
      <c r="A10" s="168" t="s">
        <v>96</v>
      </c>
      <c r="B10" s="168"/>
      <c r="C10" s="168"/>
      <c r="D10" s="168"/>
    </row>
    <row r="11" spans="1:10" ht="101.4" customHeight="1" x14ac:dyDescent="0.35">
      <c r="A11" s="166" t="s">
        <v>81</v>
      </c>
      <c r="B11" s="166"/>
      <c r="C11" s="166"/>
      <c r="D11" s="166"/>
    </row>
    <row r="12" spans="1:10" ht="69" customHeight="1" x14ac:dyDescent="0.35">
      <c r="A12" s="166" t="s">
        <v>82</v>
      </c>
      <c r="B12" s="166"/>
      <c r="C12" s="166"/>
      <c r="D12" s="166"/>
    </row>
    <row r="13" spans="1:10" ht="73" customHeight="1" x14ac:dyDescent="0.35">
      <c r="A13" s="166" t="s">
        <v>97</v>
      </c>
      <c r="B13" s="166"/>
      <c r="C13" s="166"/>
      <c r="D13" s="166"/>
    </row>
    <row r="14" spans="1:10" ht="26" customHeight="1" x14ac:dyDescent="0.35">
      <c r="A14" s="141" t="s">
        <v>78</v>
      </c>
      <c r="B14" s="142"/>
      <c r="C14" s="142"/>
      <c r="D14" s="142"/>
      <c r="E14" s="142"/>
      <c r="F14" s="142"/>
      <c r="G14" s="142"/>
      <c r="H14" s="142"/>
      <c r="I14" s="142"/>
      <c r="J14" s="142"/>
    </row>
    <row r="15" spans="1:10" ht="31" x14ac:dyDescent="0.35">
      <c r="A15" s="143" t="s">
        <v>99</v>
      </c>
      <c r="B15" s="142"/>
      <c r="C15" s="142"/>
      <c r="D15" s="142"/>
      <c r="E15" s="142"/>
      <c r="F15" s="142"/>
      <c r="G15" s="142"/>
      <c r="H15" s="142"/>
      <c r="I15" s="142"/>
      <c r="J15" s="142"/>
    </row>
    <row r="16" spans="1:10" ht="15.5" customHeight="1" x14ac:dyDescent="0.35">
      <c r="A16" s="141" t="s">
        <v>59</v>
      </c>
      <c r="C16" s="141"/>
      <c r="D16" s="141"/>
      <c r="E16" s="141"/>
      <c r="F16" s="141"/>
      <c r="G16" s="141"/>
      <c r="H16" s="141"/>
      <c r="I16" s="141"/>
      <c r="J16" s="141"/>
    </row>
    <row r="17" spans="1:10" ht="19" customHeight="1" x14ac:dyDescent="0.35">
      <c r="A17" s="144" t="s">
        <v>98</v>
      </c>
      <c r="C17" s="141"/>
      <c r="D17" s="141"/>
      <c r="E17" s="141"/>
      <c r="F17" s="141"/>
      <c r="G17" s="141"/>
      <c r="H17" s="141"/>
      <c r="I17" s="141"/>
      <c r="J17" s="141"/>
    </row>
    <row r="18" spans="1:10" ht="70.5" customHeight="1" x14ac:dyDescent="0.35">
      <c r="A18" s="169" t="s">
        <v>83</v>
      </c>
      <c r="B18" s="169"/>
      <c r="C18" s="169"/>
      <c r="D18" s="169"/>
      <c r="E18" s="141"/>
      <c r="F18" s="141"/>
      <c r="G18" s="141"/>
      <c r="H18" s="141"/>
      <c r="I18" s="141"/>
      <c r="J18" s="141"/>
    </row>
    <row r="19" spans="1:10" ht="33.65" customHeight="1" x14ac:dyDescent="0.35">
      <c r="A19" s="170" t="s">
        <v>85</v>
      </c>
      <c r="B19" s="170"/>
      <c r="C19" s="170"/>
      <c r="D19" s="170"/>
      <c r="E19" s="141"/>
      <c r="F19" s="141"/>
      <c r="G19" s="141"/>
      <c r="H19" s="141"/>
      <c r="I19" s="141"/>
      <c r="J19" s="141"/>
    </row>
    <row r="20" spans="1:10" ht="22.5" customHeight="1" x14ac:dyDescent="0.35">
      <c r="A20" s="145" t="s">
        <v>84</v>
      </c>
      <c r="C20" s="141"/>
      <c r="D20" s="141"/>
      <c r="E20" s="141"/>
      <c r="F20" s="141"/>
      <c r="G20" s="141"/>
      <c r="H20" s="141"/>
      <c r="I20" s="141"/>
      <c r="J20" s="141"/>
    </row>
    <row r="21" spans="1:10" ht="38.5" customHeight="1" x14ac:dyDescent="0.35">
      <c r="A21" s="170" t="s">
        <v>359</v>
      </c>
      <c r="B21" s="170"/>
      <c r="C21" s="170"/>
      <c r="D21" s="170"/>
      <c r="E21" s="141"/>
      <c r="F21" s="141"/>
      <c r="G21" s="141"/>
      <c r="H21" s="141"/>
      <c r="I21" s="141"/>
      <c r="J21" s="141"/>
    </row>
    <row r="22" spans="1:10" ht="40.5" customHeight="1" x14ac:dyDescent="0.35">
      <c r="A22" s="140" t="s">
        <v>79</v>
      </c>
    </row>
    <row r="23" spans="1:10" ht="89.4" customHeight="1" x14ac:dyDescent="0.35">
      <c r="A23" s="166" t="s">
        <v>360</v>
      </c>
      <c r="B23" s="166"/>
      <c r="C23" s="166"/>
      <c r="D23" s="166"/>
    </row>
    <row r="24" spans="1:10" ht="57" customHeight="1" x14ac:dyDescent="0.35">
      <c r="A24" s="166" t="s">
        <v>361</v>
      </c>
      <c r="B24" s="166"/>
      <c r="C24" s="166"/>
      <c r="D24" s="166"/>
    </row>
    <row r="25" spans="1:10" ht="102" customHeight="1" x14ac:dyDescent="0.35">
      <c r="A25" s="166" t="s">
        <v>362</v>
      </c>
      <c r="B25" s="166"/>
      <c r="C25" s="166"/>
      <c r="D25" s="166"/>
    </row>
    <row r="26" spans="1:10" ht="92.4" customHeight="1" x14ac:dyDescent="0.35">
      <c r="A26" s="166" t="s">
        <v>367</v>
      </c>
      <c r="B26" s="166"/>
      <c r="C26" s="166"/>
      <c r="D26" s="166"/>
    </row>
    <row r="27" spans="1:10" ht="84.5" customHeight="1" x14ac:dyDescent="0.35">
      <c r="A27" s="173" t="s">
        <v>363</v>
      </c>
      <c r="B27" s="173"/>
      <c r="C27" s="173"/>
      <c r="D27" s="173"/>
    </row>
    <row r="28" spans="1:10" ht="120.65" customHeight="1" x14ac:dyDescent="0.35">
      <c r="A28" s="166" t="s">
        <v>366</v>
      </c>
      <c r="B28" s="166"/>
      <c r="C28" s="166"/>
      <c r="D28" s="166"/>
    </row>
    <row r="29" spans="1:10" ht="69" customHeight="1" x14ac:dyDescent="0.35">
      <c r="A29" s="166" t="s">
        <v>368</v>
      </c>
      <c r="B29" s="166"/>
      <c r="C29" s="166"/>
      <c r="D29" s="166"/>
    </row>
    <row r="30" spans="1:10" ht="37.75" customHeight="1" x14ac:dyDescent="0.35">
      <c r="A30" s="166" t="s">
        <v>364</v>
      </c>
      <c r="B30" s="166"/>
      <c r="C30" s="166"/>
      <c r="D30" s="166"/>
    </row>
    <row r="31" spans="1:10" ht="18.5" x14ac:dyDescent="0.35">
      <c r="A31" s="140" t="s">
        <v>80</v>
      </c>
    </row>
    <row r="32" spans="1:10" ht="279" customHeight="1" x14ac:dyDescent="0.35">
      <c r="A32" s="166" t="s">
        <v>86</v>
      </c>
      <c r="B32" s="166"/>
      <c r="C32" s="166"/>
      <c r="D32" s="166"/>
    </row>
    <row r="33" spans="1:10" ht="18.5" x14ac:dyDescent="0.35">
      <c r="A33" s="140"/>
    </row>
    <row r="34" spans="1:10" ht="15.5" x14ac:dyDescent="0.35">
      <c r="A34" s="146"/>
    </row>
    <row r="35" spans="1:10" ht="225" customHeight="1" x14ac:dyDescent="0.35">
      <c r="A35" s="146"/>
    </row>
    <row r="36" spans="1:10" ht="15.5" customHeight="1" x14ac:dyDescent="0.35">
      <c r="A36" s="141"/>
      <c r="B36" s="147"/>
      <c r="C36" s="141"/>
      <c r="D36" s="141"/>
      <c r="E36" s="141"/>
      <c r="F36" s="141"/>
      <c r="G36" s="141"/>
      <c r="H36" s="141"/>
      <c r="I36" s="141"/>
      <c r="J36" s="141"/>
    </row>
    <row r="37" spans="1:10" ht="41.5" customHeight="1" x14ac:dyDescent="0.35">
      <c r="A37" s="143"/>
      <c r="B37" s="142"/>
      <c r="C37" s="142"/>
      <c r="D37" s="142"/>
      <c r="E37" s="142"/>
      <c r="F37" s="142"/>
      <c r="G37" s="142"/>
      <c r="H37" s="142"/>
      <c r="I37" s="142"/>
      <c r="J37" s="142"/>
    </row>
    <row r="38" spans="1:10" ht="15.5" x14ac:dyDescent="0.35">
      <c r="A38" s="141"/>
      <c r="B38" s="142"/>
      <c r="C38" s="142"/>
      <c r="D38" s="142"/>
      <c r="E38" s="142"/>
      <c r="F38" s="142"/>
      <c r="G38" s="142"/>
      <c r="H38" s="142"/>
      <c r="I38" s="142"/>
      <c r="J38" s="142"/>
    </row>
    <row r="39" spans="1:10" ht="15.5" customHeight="1" x14ac:dyDescent="0.35">
      <c r="A39" s="147"/>
      <c r="C39" s="141"/>
      <c r="D39" s="141"/>
      <c r="E39" s="141"/>
      <c r="F39" s="141"/>
      <c r="G39" s="141"/>
      <c r="H39" s="141"/>
      <c r="I39" s="141"/>
      <c r="J39" s="141"/>
    </row>
    <row r="40" spans="1:10" ht="28.5" customHeight="1" x14ac:dyDescent="0.35">
      <c r="A40" s="148"/>
    </row>
    <row r="41" spans="1:10" ht="49.5" customHeight="1" x14ac:dyDescent="0.35">
      <c r="A41" s="146"/>
    </row>
    <row r="42" spans="1:10" ht="37.5" customHeight="1" x14ac:dyDescent="0.35">
      <c r="A42" s="146"/>
    </row>
    <row r="43" spans="1:10" ht="409" customHeight="1" x14ac:dyDescent="0.35">
      <c r="A43" s="146"/>
    </row>
    <row r="44" spans="1:10" ht="187.5" customHeight="1" x14ac:dyDescent="0.35">
      <c r="A44" s="146"/>
    </row>
    <row r="45" spans="1:10" ht="73" customHeight="1" x14ac:dyDescent="0.35">
      <c r="A45" s="149"/>
    </row>
    <row r="46" spans="1:10" ht="28.5" customHeight="1" x14ac:dyDescent="0.35">
      <c r="A46" s="172"/>
    </row>
    <row r="47" spans="1:10" ht="19.5" customHeight="1" x14ac:dyDescent="0.35">
      <c r="A47" s="172"/>
    </row>
    <row r="48" spans="1:10" ht="15.5" customHeight="1" x14ac:dyDescent="0.35">
      <c r="A48" s="150"/>
    </row>
    <row r="49" spans="1:1" ht="15.5" x14ac:dyDescent="0.35">
      <c r="A49" s="151"/>
    </row>
    <row r="50" spans="1:1" ht="15.5" x14ac:dyDescent="0.35">
      <c r="A50" s="152"/>
    </row>
    <row r="51" spans="1:1" ht="15.5" x14ac:dyDescent="0.35">
      <c r="A51" s="151"/>
    </row>
    <row r="52" spans="1:1" ht="15.5" x14ac:dyDescent="0.35">
      <c r="A52" s="151"/>
    </row>
    <row r="53" spans="1:1" x14ac:dyDescent="0.35">
      <c r="A53" s="153"/>
    </row>
    <row r="54" spans="1:1" x14ac:dyDescent="0.35">
      <c r="A54" s="153"/>
    </row>
    <row r="55" spans="1:1" x14ac:dyDescent="0.35">
      <c r="A55" s="153"/>
    </row>
    <row r="56" spans="1:1" x14ac:dyDescent="0.35">
      <c r="A56" s="153"/>
    </row>
    <row r="57" spans="1:1" x14ac:dyDescent="0.35">
      <c r="A57" s="153"/>
    </row>
    <row r="58" spans="1:1" x14ac:dyDescent="0.35">
      <c r="A58" s="153"/>
    </row>
    <row r="59" spans="1:1" x14ac:dyDescent="0.35">
      <c r="A59" s="153"/>
    </row>
    <row r="60" spans="1:1" x14ac:dyDescent="0.35">
      <c r="A60" s="153"/>
    </row>
    <row r="61" spans="1:1" x14ac:dyDescent="0.35">
      <c r="A61" s="153"/>
    </row>
    <row r="62" spans="1:1" x14ac:dyDescent="0.35">
      <c r="A62" s="153"/>
    </row>
    <row r="63" spans="1:1" x14ac:dyDescent="0.35">
      <c r="A63" s="153"/>
    </row>
    <row r="64" spans="1:1" x14ac:dyDescent="0.35">
      <c r="A64" s="153"/>
    </row>
    <row r="65" spans="1:1" x14ac:dyDescent="0.35">
      <c r="A65" s="153"/>
    </row>
    <row r="66" spans="1:1" x14ac:dyDescent="0.35">
      <c r="A66" s="153"/>
    </row>
    <row r="67" spans="1:1" x14ac:dyDescent="0.35">
      <c r="A67" s="153"/>
    </row>
    <row r="68" spans="1:1" x14ac:dyDescent="0.35">
      <c r="A68" s="153"/>
    </row>
    <row r="69" spans="1:1" x14ac:dyDescent="0.35">
      <c r="A69" s="153"/>
    </row>
    <row r="70" spans="1:1" x14ac:dyDescent="0.35">
      <c r="A70" s="153"/>
    </row>
    <row r="71" spans="1:1" x14ac:dyDescent="0.35">
      <c r="A71" s="153"/>
    </row>
    <row r="72" spans="1:1" x14ac:dyDescent="0.35">
      <c r="A72" s="153"/>
    </row>
    <row r="73" spans="1:1" x14ac:dyDescent="0.35">
      <c r="A73" s="153"/>
    </row>
    <row r="74" spans="1:1" x14ac:dyDescent="0.35">
      <c r="A74" s="153"/>
    </row>
    <row r="75" spans="1:1" x14ac:dyDescent="0.35">
      <c r="A75" s="153"/>
    </row>
    <row r="76" spans="1:1" x14ac:dyDescent="0.35">
      <c r="A76" s="153"/>
    </row>
    <row r="77" spans="1:1" x14ac:dyDescent="0.35">
      <c r="A77" s="153"/>
    </row>
    <row r="78" spans="1:1" x14ac:dyDescent="0.35">
      <c r="A78" s="153"/>
    </row>
    <row r="79" spans="1:1" x14ac:dyDescent="0.35">
      <c r="A79" s="153"/>
    </row>
    <row r="80" spans="1:1" x14ac:dyDescent="0.35">
      <c r="A80" s="153"/>
    </row>
    <row r="81" spans="1:1" x14ac:dyDescent="0.35">
      <c r="A81" s="153"/>
    </row>
    <row r="82" spans="1:1" x14ac:dyDescent="0.35">
      <c r="A82" s="153"/>
    </row>
  </sheetData>
  <mergeCells count="20">
    <mergeCell ref="A46:A47"/>
    <mergeCell ref="A26:D26"/>
    <mergeCell ref="A27:D27"/>
    <mergeCell ref="A28:D28"/>
    <mergeCell ref="A29:D29"/>
    <mergeCell ref="A30:D30"/>
    <mergeCell ref="A32:D32"/>
    <mergeCell ref="A25:D25"/>
    <mergeCell ref="A6:D6"/>
    <mergeCell ref="A7:D7"/>
    <mergeCell ref="A10:D10"/>
    <mergeCell ref="A11:D11"/>
    <mergeCell ref="A12:D12"/>
    <mergeCell ref="A13:D13"/>
    <mergeCell ref="A18:D18"/>
    <mergeCell ref="A19:D19"/>
    <mergeCell ref="A21:D21"/>
    <mergeCell ref="A23:D23"/>
    <mergeCell ref="A24:D24"/>
    <mergeCell ref="A8:D8"/>
  </mergeCells>
  <hyperlinks>
    <hyperlink ref="A17" r:id="rId1" xr:uid="{99A3B69C-ACAA-403E-830A-84051A7D8C5A}"/>
    <hyperlink ref="A8" r:id="rId2" xr:uid="{4A15F432-A17F-4C09-978C-CAF54E389681}"/>
  </hyperlinks>
  <pageMargins left="0.7" right="0.7" top="0.75" bottom="0.75" header="0.3" footer="0.3"/>
  <pageSetup paperSize="9" orientation="portrait" r:id="rId3"/>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4"/>
  <sheetViews>
    <sheetView showGridLines="0" zoomScaleNormal="100" workbookViewId="0"/>
  </sheetViews>
  <sheetFormatPr defaultColWidth="10.90625" defaultRowHeight="14.5" x14ac:dyDescent="0.35"/>
  <cols>
    <col min="1" max="1" width="47.54296875" customWidth="1"/>
    <col min="2" max="2" width="24.36328125" customWidth="1"/>
    <col min="3" max="3" width="18.453125" customWidth="1"/>
    <col min="4" max="4" width="19.54296875" customWidth="1"/>
    <col min="5" max="5" width="20.54296875" customWidth="1"/>
    <col min="6" max="6" width="22" customWidth="1"/>
    <col min="7" max="7" width="23.1796875" customWidth="1"/>
    <col min="8" max="8" width="18.90625" customWidth="1"/>
    <col min="9" max="9" width="21.81640625" customWidth="1"/>
    <col min="10" max="10" width="18.1796875" customWidth="1"/>
    <col min="11" max="11" width="13.54296875" customWidth="1"/>
    <col min="12" max="12" width="19.81640625" customWidth="1"/>
    <col min="13" max="13" width="24.08984375" customWidth="1"/>
    <col min="14" max="14" width="20.90625" customWidth="1"/>
    <col min="15" max="15" width="17.6328125" customWidth="1"/>
    <col min="16" max="16" width="23.1796875" customWidth="1"/>
  </cols>
  <sheetData>
    <row r="1" spans="1:19" ht="23" customHeight="1" x14ac:dyDescent="0.4">
      <c r="A1" s="30" t="s">
        <v>57</v>
      </c>
    </row>
    <row r="2" spans="1:19" ht="17.5" customHeight="1" x14ac:dyDescent="0.35">
      <c r="A2" s="4" t="s">
        <v>107</v>
      </c>
    </row>
    <row r="3" spans="1:19" ht="17.5" customHeight="1" x14ac:dyDescent="0.35">
      <c r="A3" s="4"/>
      <c r="B3" s="6"/>
      <c r="C3" s="6"/>
      <c r="D3" s="6"/>
      <c r="E3" s="6"/>
      <c r="F3" s="6"/>
      <c r="G3" s="6"/>
      <c r="H3" s="6"/>
      <c r="I3" s="6"/>
      <c r="J3" s="6"/>
      <c r="K3" s="6"/>
      <c r="L3" s="29"/>
      <c r="M3" s="29"/>
      <c r="N3" s="29"/>
      <c r="O3" s="6"/>
      <c r="P3" s="6"/>
    </row>
    <row r="4" spans="1:19" ht="15.5" customHeight="1" x14ac:dyDescent="0.35">
      <c r="A4" s="6" t="s">
        <v>1</v>
      </c>
      <c r="B4" s="6"/>
      <c r="C4" s="6"/>
      <c r="D4" s="6"/>
      <c r="E4" s="6"/>
      <c r="F4" s="6"/>
      <c r="G4" s="6"/>
      <c r="H4" s="6"/>
      <c r="I4" s="6"/>
      <c r="J4" s="6"/>
      <c r="K4" s="6"/>
      <c r="L4" s="29"/>
      <c r="M4" s="29"/>
      <c r="N4" s="29"/>
      <c r="O4" s="6"/>
      <c r="P4" s="6"/>
    </row>
    <row r="5" spans="1:19" ht="15.5" customHeight="1" x14ac:dyDescent="0.35">
      <c r="A5" s="6" t="s">
        <v>2</v>
      </c>
      <c r="B5" s="6"/>
      <c r="C5" s="6"/>
      <c r="D5" s="6"/>
      <c r="E5" s="6"/>
      <c r="F5" s="6"/>
      <c r="G5" s="6"/>
      <c r="H5" s="6"/>
      <c r="I5" s="6"/>
      <c r="J5" s="6"/>
      <c r="K5" s="6"/>
      <c r="L5" s="29"/>
      <c r="M5" s="29"/>
      <c r="N5" s="29"/>
      <c r="O5" s="6"/>
      <c r="P5" s="6"/>
    </row>
    <row r="6" spans="1:19" ht="15.5" customHeight="1" x14ac:dyDescent="0.35">
      <c r="A6" s="6" t="s">
        <v>4</v>
      </c>
      <c r="B6" s="6"/>
      <c r="C6" s="6"/>
      <c r="D6" s="6"/>
      <c r="E6" s="6"/>
      <c r="F6" s="6"/>
      <c r="G6" s="6"/>
      <c r="H6" s="6"/>
      <c r="I6" s="6"/>
      <c r="J6" s="6"/>
      <c r="K6" s="6"/>
      <c r="L6" s="29"/>
      <c r="M6" s="29"/>
      <c r="N6" s="29"/>
      <c r="O6" s="6"/>
      <c r="P6" s="6"/>
    </row>
    <row r="7" spans="1:19" ht="15.5" customHeight="1" x14ac:dyDescent="0.35">
      <c r="A7" s="6"/>
      <c r="B7" s="6"/>
      <c r="C7" s="6"/>
      <c r="D7" s="6"/>
      <c r="E7" s="6"/>
      <c r="F7" s="6"/>
      <c r="G7" s="6"/>
      <c r="H7" s="6"/>
      <c r="I7" s="6"/>
      <c r="J7" s="6"/>
      <c r="K7" s="6"/>
      <c r="L7" s="29"/>
      <c r="M7" s="29"/>
      <c r="N7" s="29"/>
      <c r="O7" s="6"/>
      <c r="P7" s="6"/>
    </row>
    <row r="8" spans="1:19" ht="15.5" customHeight="1" x14ac:dyDescent="0.35">
      <c r="A8" s="12" t="s">
        <v>3</v>
      </c>
      <c r="B8" s="29" t="str">
        <f t="array" ref="B8">INDEX(variables,G8)</f>
        <v>Board</v>
      </c>
      <c r="C8" s="29"/>
      <c r="D8" s="29"/>
      <c r="E8" s="29"/>
      <c r="F8" s="29"/>
      <c r="G8" s="29">
        <v>1</v>
      </c>
      <c r="H8" s="29"/>
      <c r="I8" s="6"/>
      <c r="J8" s="6"/>
      <c r="K8" s="6"/>
      <c r="L8" s="29"/>
      <c r="M8" s="29"/>
      <c r="N8" s="29"/>
      <c r="O8" s="6"/>
      <c r="P8" s="6"/>
    </row>
    <row r="9" spans="1:19" ht="15.5" customHeight="1" x14ac:dyDescent="0.35">
      <c r="A9" s="6"/>
      <c r="B9" s="27"/>
      <c r="C9" s="29"/>
      <c r="D9" s="29"/>
      <c r="E9" s="29"/>
      <c r="F9" s="29"/>
      <c r="G9" s="29"/>
      <c r="H9" s="29"/>
      <c r="I9" s="6"/>
      <c r="J9" s="6"/>
      <c r="K9" s="6"/>
      <c r="L9" s="29"/>
      <c r="M9" s="29"/>
      <c r="N9" s="29"/>
      <c r="O9" s="6"/>
      <c r="P9" s="6"/>
    </row>
    <row r="10" spans="1:19" ht="15.5" customHeight="1" x14ac:dyDescent="0.35">
      <c r="A10" s="12" t="str">
        <f>IF(B8="Board", "2. Select Board  ","2. Select Year ")</f>
        <v xml:space="preserve">2. Select Board  </v>
      </c>
      <c r="B10" s="29" t="str">
        <f t="array" ref="B10">IF('Table 1'!G8=2,INDEX(Year,'Table 1'!G10),INDEX(Board,'Table 1'!G10))</f>
        <v>NHSScotland</v>
      </c>
      <c r="C10" s="28"/>
      <c r="D10" s="29"/>
      <c r="E10" s="29"/>
      <c r="F10" s="29"/>
      <c r="G10" s="29">
        <v>1</v>
      </c>
      <c r="H10" s="29"/>
      <c r="I10" s="6"/>
      <c r="J10" s="6"/>
      <c r="K10" s="6"/>
      <c r="L10" s="29"/>
      <c r="M10" s="29"/>
      <c r="N10" s="29"/>
      <c r="O10" s="6"/>
      <c r="P10" s="6"/>
    </row>
    <row r="11" spans="1:19" ht="15.5" customHeight="1" x14ac:dyDescent="0.35">
      <c r="A11" s="6"/>
      <c r="B11" s="6"/>
      <c r="C11" s="174" t="s">
        <v>365</v>
      </c>
      <c r="D11" s="174"/>
      <c r="E11" s="174"/>
      <c r="F11" s="174"/>
      <c r="G11" s="174"/>
      <c r="H11" s="6"/>
      <c r="I11" s="6"/>
      <c r="J11" s="6"/>
      <c r="K11" s="6"/>
      <c r="L11" s="29"/>
      <c r="M11" s="29"/>
      <c r="N11" s="29"/>
      <c r="O11" s="6"/>
      <c r="P11" s="6"/>
    </row>
    <row r="12" spans="1:19" ht="15.5" customHeight="1" x14ac:dyDescent="0.35">
      <c r="A12" s="6"/>
      <c r="B12" s="6"/>
      <c r="C12" s="174"/>
      <c r="D12" s="174"/>
      <c r="E12" s="174"/>
      <c r="F12" s="174"/>
      <c r="G12" s="174"/>
      <c r="H12" s="6"/>
      <c r="I12" s="6"/>
      <c r="J12" s="6"/>
      <c r="K12" s="6"/>
      <c r="L12" s="29"/>
      <c r="M12" s="29"/>
      <c r="N12" s="29"/>
      <c r="O12" s="6"/>
      <c r="P12" s="6"/>
    </row>
    <row r="13" spans="1:19" ht="8" customHeight="1" x14ac:dyDescent="0.35">
      <c r="A13" s="6"/>
      <c r="B13" s="6"/>
      <c r="C13" s="6"/>
      <c r="D13" s="6"/>
      <c r="E13" s="6"/>
      <c r="F13" s="6"/>
      <c r="G13" s="6"/>
      <c r="H13" s="6"/>
      <c r="I13" s="6"/>
      <c r="J13" s="6"/>
      <c r="K13" s="6"/>
      <c r="L13" s="29"/>
      <c r="M13" s="29"/>
      <c r="N13" s="29"/>
      <c r="O13" s="6"/>
      <c r="P13" s="6"/>
    </row>
    <row r="14" spans="1:19" ht="77.5" customHeight="1" x14ac:dyDescent="0.35">
      <c r="A14" s="14" t="s">
        <v>0</v>
      </c>
      <c r="B14" s="14" t="str">
        <f>camhs!C1</f>
        <v>Financial year</v>
      </c>
      <c r="C14" s="26" t="str">
        <f>camhs!D1</f>
        <v>Total net NHS expenditure (£)</v>
      </c>
      <c r="D14" s="26" t="str">
        <f>camhs!E1</f>
        <v>Total mental health expenditure (£)</v>
      </c>
      <c r="E14" s="26" t="str">
        <f>camhs!F1</f>
        <v>Adult psychiatry expenditure (£)</v>
      </c>
      <c r="F14" s="26" t="str">
        <f>camhs!G1</f>
        <v>Older adults psychiatry expenditure (£)</v>
      </c>
      <c r="G14" s="26" t="str">
        <f>camhs!H1</f>
        <v>CAMHS expenditure (£)</v>
      </c>
      <c r="H14" s="26" t="str">
        <f>camhs!I1</f>
        <v>Resource transfer (£)</v>
      </c>
      <c r="I14" s="26" t="str">
        <f>camhs!J1</f>
        <v>Sub-contracted mental health services (£)</v>
      </c>
      <c r="J14" s="26" t="str">
        <f>camhs!K1</f>
        <v>Other mental health expenditure (£)</v>
      </c>
      <c r="K14" s="26" t="str">
        <f>camhs!L1</f>
        <v>Mental health expenditure as a % of total NHS expenditure</v>
      </c>
      <c r="L14" s="26" t="str">
        <f>camhs!M1</f>
        <v>CAMHS as % of total NHS expenditure</v>
      </c>
      <c r="M14" s="33"/>
      <c r="N14" s="33"/>
      <c r="O14" s="33"/>
      <c r="P14" s="33"/>
    </row>
    <row r="15" spans="1:19" ht="15.5" customHeight="1" x14ac:dyDescent="0.35">
      <c r="A15" s="13" t="str">
        <f>IFERROR(IF($B$8="Board",$B$10,'look ups'!A1),"")</f>
        <v>NHSScotland</v>
      </c>
      <c r="B15" s="25" t="str">
        <f>_xlfn.IFNA(IFERROR(IF($B$8="Board", 1*(VLOOKUP($R15, camhs!$A$2:$Z$861, 3, FALSE)), 1*(VLOOKUP('Table 1'!$S15, camhs!$A$2:$Z$861, 3, FALSE))), IF($B$8="Board", VLOOKUP($R15, camhs!$A$2:$Z$861, 3, FALSE), VLOOKUP('Table 1'!$S15, camhs!$A$2:$Z$861, 3, FALSE))), "")</f>
        <v>2022/23</v>
      </c>
      <c r="C15" s="15">
        <f xml:space="preserve"> _xlfn.IFNA(IFERROR(IF($B$8="Board", 1*(VLOOKUP($R15,camhs!$A$2:$Z$861,4,FALSE)), 1*(VLOOKUP('Table 1'!$S15, camhs!$A$2:$Z$861, 4, FALSE))), IF($B$8="Board", VLOOKUP($R15,camhs!$A$2:$Z$861,4,FALSE), VLOOKUP('Table 1'!$S15, camhs!$A$2:$Z$861, 4, FALSE))), "")</f>
        <v>15314932414.290001</v>
      </c>
      <c r="D15" s="15">
        <f>_xlfn.IFNA(IFERROR(IF($B$8="Board", 1*(VLOOKUP($R15, camhs!$A$2:$Z$861, 5, FALSE)), 1*(VLOOKUP('Table 1'!$S15, camhs!$A$2:$Z$861, 5, FALSE))), IF($B$8="Board", VLOOKUP($R15, camhs!$A$2:$Z$861, 5, FALSE), VLOOKUP('Table 1'!$S15, camhs!$A$2:$Z$861, 5, FALSE))), "")</f>
        <v>1306790858.7</v>
      </c>
      <c r="E15" s="15">
        <f xml:space="preserve"> _xlfn.IFNA(IFERROR(IF($B$8="Board", 1*(VLOOKUP($R15, camhs!$A$2:$Z$861, 6, FALSE)), 1*(VLOOKUP('Table 1'!$S15, camhs!$A$2:$Z$861, 6, FALSE))), IF($B$8="Board", VLOOKUP($R15,camhs!$A$2:$Z$861, 6, FALSE), VLOOKUP('Table 1'!$S15, camhs!$A$2:$Z$861, 6, FALSE))), "")</f>
        <v>752601244.44000006</v>
      </c>
      <c r="F15" s="15">
        <f>_xlfn.IFNA(IFERROR(IF($B$8="Board", 1*(VLOOKUP($R15,camhs!$A$2:$Z$861, 7, FALSE)), 1*(VLOOKUP('Table 1'!$S15, camhs!$A$2:$Z$861, 7, FALSE))), IF($B$8="Board", VLOOKUP($R15, camhs!$A$2:$Z$861, 7, FALSE), VLOOKUP('Table 1'!$S15, camhs!$A$2:$Z$861, 7, FALSE))), "")</f>
        <v>294769767.13</v>
      </c>
      <c r="G15" s="15">
        <f>_xlfn.IFNA(IFERROR(IF($B$8="Board",1*(VLOOKUP($R15,camhs!$A$2:$Z$861,8,FALSE)), 1*(VLOOKUP('Table 1'!$S15,camhs!$A$2:$Z$861,8,FALSE))), IF($B$8="Board",VLOOKUP($R15,camhs!$A$2:$Z$861,8,FALSE),VLOOKUP('Table 1'!$S15,camhs!$A$2:$Z$861,8,FALSE))), "")</f>
        <v>114799084.37</v>
      </c>
      <c r="H15" s="15">
        <f>_xlfn.IFNA(IFERROR(IF($B$8="Board",1*(VLOOKUP($R15,camhs!$A$2:$Z$861,9,FALSE)),1*(VLOOKUP('Table 1'!$S15,camhs!$A$2:$Z$861,9,FALSE))), IF($B$8="Board", (VLOOKUP($R15,camhs!$A$2:$Z$861,9,FALSE)), (VLOOKUP('Table 1'!$S15,camhs!$A$2:$Z$861,9,FALSE)))), "")</f>
        <v>103820618.65000001</v>
      </c>
      <c r="I15" s="15">
        <f>_xlfn.IFNA(IFERROR(IF($B$8="Board",1*(VLOOKUP($R15,camhs!$A$2:$Z$861,10,FALSE)),1*(VLOOKUP('Table 1'!$S15,camhs!$A$2:$Z$861,10,FALSE))), IF($B$8="Board",(VLOOKUP($R15,camhs!$A$2:$Z$861,10,FALSE)), (VLOOKUP('Table 1'!$S15,camhs!$A$2:$Z$861,10,FALSE)))),"")</f>
        <v>32424474.66</v>
      </c>
      <c r="J15" s="15">
        <f>_xlfn.IFNA(IFERROR(IF($B$8="Board",1*(VLOOKUP($R15,camhs!$A$2:$Z$861,11,FALSE)), 1*(VLOOKUP('Table 1'!$S15,camhs!$A$2:$Z$861,11,FALSE))), (IF($B$8="Board",VLOOKUP($R15,camhs!$A$2:$Z$861,11,FALSE),VLOOKUP('Table 1'!$S15,camhs!$A$2:$Z$861,11,FALSE)))),"")</f>
        <v>8375669.4499997497</v>
      </c>
      <c r="K15" s="11">
        <f>_xlfn.IFNA(IFERROR(IF($B$8="Board",1*(VLOOKUP($R15,camhs!$A$2:$Z$861,12,FALSE)), 1*(VLOOKUP('Table 1'!$S15,camhs!$A$2:$Z$861,12,FALSE))), (IF($B$8="Board",VLOOKUP($R15,camhs!$A$2:$Z$861,12,FALSE),VLOOKUP('Table 1'!$S15,camhs!$A$2:$Z$861,12,FALSE)))),"")</f>
        <v>8.5327889366371895E-2</v>
      </c>
      <c r="L15" s="11">
        <f>_xlfn.IFNA(IFERROR(IF($B$8="Board",1*(VLOOKUP($R15,camhs!$A$2:$Z$861,13,FALSE)), 1*(VLOOKUP('Table 1'!$S15,camhs!$A$2:$Z$861,13,FALSE))), (IF($B$8="Board",VLOOKUP($R15,camhs!$A$2:$Z$861,13,FALSE),VLOOKUP('Table 1'!$S15,camhs!$A$2:$Z$861,13,FALSE)))),"")</f>
        <v>7.4958923268171702E-3</v>
      </c>
      <c r="M15" s="34"/>
      <c r="N15" s="34"/>
      <c r="O15" s="34"/>
      <c r="P15" s="34"/>
      <c r="R15" s="29" t="str">
        <f>CONCATENATE($B$10,'look ups'!A19)</f>
        <v>NHSScotland2022/23</v>
      </c>
      <c r="S15" s="29" t="str">
        <f>CONCATENATE('look ups'!A1,$B$10)</f>
        <v>NHSScotlandNHSScotland</v>
      </c>
    </row>
    <row r="16" spans="1:19" ht="15.5" customHeight="1" x14ac:dyDescent="0.35">
      <c r="A16" s="13" t="str">
        <f>IFERROR(IF($B$8="Board",$B$10,'look ups'!A2),"")</f>
        <v>NHSScotland</v>
      </c>
      <c r="B16" s="25" t="str">
        <f>_xlfn.IFNA(IFERROR(IF($B$8="Board", 1*(VLOOKUP($R16, camhs!$A$2:$Z$861, 3, FALSE)), 1*(VLOOKUP('Table 1'!$S16, camhs!$A$2:$Z$861, 3, FALSE))), IF($B$8="Board", VLOOKUP($R16, camhs!$A$2:$Z$861, 3, FALSE), VLOOKUP('Table 1'!$S16, camhs!$A$2:$Z$861, 3, FALSE))), "")</f>
        <v>2021/22</v>
      </c>
      <c r="C16" s="15">
        <f xml:space="preserve"> _xlfn.IFNA(IFERROR(IF($B$8="Board", 1*(VLOOKUP($R16,camhs!$A$2:$Z$861,4,FALSE)), 1*(VLOOKUP('Table 1'!$S16, camhs!$A$2:$Z$861, 4, FALSE))), IF($B$8="Board", VLOOKUP($R16,camhs!$A$2:$Z$861,4,FALSE), VLOOKUP('Table 1'!$S16, camhs!$A$2:$Z$861, 4, FALSE))), "")</f>
        <v>14797490449.017593</v>
      </c>
      <c r="D16" s="15">
        <f>_xlfn.IFNA(IFERROR(IF($B$8="Board", 1*(VLOOKUP($R16, camhs!$A$2:$Z$861, 5, FALSE)), 1*(VLOOKUP('Table 1'!$S16, camhs!$A$2:$Z$861, 5, FALSE))), IF($B$8="Board", VLOOKUP($R16, camhs!$A$2:$Z$861, 5, FALSE), VLOOKUP('Table 1'!$S16, camhs!$A$2:$Z$861, 5, FALSE))), "")</f>
        <v>1281672986.5769219</v>
      </c>
      <c r="E16" s="15">
        <f xml:space="preserve"> _xlfn.IFNA(IFERROR(IF($B$8="Board", 1*(VLOOKUP($R16, camhs!$A$2:$Z$861, 6, FALSE)), 1*(VLOOKUP('Table 1'!$S16, camhs!$A$2:$Z$861, 6, FALSE))), IF($B$8="Board", VLOOKUP($R16,camhs!$A$2:$Z$861, 6, FALSE), VLOOKUP('Table 1'!$S16, camhs!$A$2:$Z$861, 6, FALSE))), "")</f>
        <v>747386807.40854359</v>
      </c>
      <c r="F16" s="15">
        <f>_xlfn.IFNA(IFERROR(IF($B$8="Board", 1*(VLOOKUP($R16,camhs!$A$2:$Z$861, 7, FALSE)), 1*(VLOOKUP('Table 1'!$S16, camhs!$A$2:$Z$861, 7, FALSE))), IF($B$8="Board", VLOOKUP($R16, camhs!$A$2:$Z$861, 7, FALSE), VLOOKUP('Table 1'!$S16, camhs!$A$2:$Z$861, 7, FALSE))), "")</f>
        <v>279461814.18661177</v>
      </c>
      <c r="G16" s="15">
        <f>_xlfn.IFNA(IFERROR(IF($B$8="Board",1*(VLOOKUP($R16,camhs!$A$2:$Z$861,8,FALSE)), 1*(VLOOKUP('Table 1'!$S16,camhs!$A$2:$Z$861,8,FALSE))), IF($B$8="Board",VLOOKUP($R16,camhs!$A$2:$Z$861,8,FALSE),VLOOKUP('Table 1'!$S16,camhs!$A$2:$Z$861,8,FALSE))), "")</f>
        <v>97915331.792060286</v>
      </c>
      <c r="H16" s="15">
        <f>_xlfn.IFNA(IFERROR(IF($B$8="Board",1*(VLOOKUP($R16,camhs!$A$2:$Z$861,9,FALSE)),1*(VLOOKUP('Table 1'!$S16,camhs!$A$2:$Z$861,9,FALSE))), IF($B$8="Board", (VLOOKUP($R16,camhs!$A$2:$Z$861,9,FALSE)), (VLOOKUP('Table 1'!$S16,camhs!$A$2:$Z$861,9,FALSE)))), "")</f>
        <v>117932508.51082945</v>
      </c>
      <c r="I16" s="15">
        <f>_xlfn.IFNA(IFERROR(IF($B$8="Board",1*(VLOOKUP($R16,camhs!$A$2:$Z$861,10,FALSE)),1*(VLOOKUP('Table 1'!$S16,camhs!$A$2:$Z$861,10,FALSE))), IF($B$8="Board",(VLOOKUP($R16,camhs!$A$2:$Z$861,10,FALSE)), (VLOOKUP('Table 1'!$S16,camhs!$A$2:$Z$861,10,FALSE)))),"")</f>
        <v>31947488.484153584</v>
      </c>
      <c r="J16" s="15">
        <f>_xlfn.IFNA(IFERROR(IF($B$8="Board",1*(VLOOKUP($R16,camhs!$A$2:$Z$861,11,FALSE)), 1*(VLOOKUP('Table 1'!$S16,camhs!$A$2:$Z$861,11,FALSE))), (IF($B$8="Board",VLOOKUP($R16,camhs!$A$2:$Z$861,11,FALSE),VLOOKUP('Table 1'!$S16,camhs!$A$2:$Z$861,11,FALSE)))),"")</f>
        <v>6980414.3999999296</v>
      </c>
      <c r="K16" s="11">
        <f>_xlfn.IFNA(IFERROR(IF($B$8="Board",1*(VLOOKUP($R16,camhs!$A$2:$Z$861,12,FALSE)), 1*(VLOOKUP('Table 1'!$S16,camhs!$A$2:$Z$861,12,FALSE))), (IF($B$8="Board",VLOOKUP($R16,camhs!$A$2:$Z$861,12,FALSE),VLOOKUP('Table 1'!$S16,camhs!$A$2:$Z$861,12,FALSE)))),"")</f>
        <v>8.6614212794576415E-2</v>
      </c>
      <c r="L16" s="11">
        <f>_xlfn.IFNA(IFERROR(IF($B$8="Board",1*(VLOOKUP($R16,camhs!$A$2:$Z$861,13,FALSE)), 1*(VLOOKUP('Table 1'!$S16,camhs!$A$2:$Z$861,13,FALSE))), (IF($B$8="Board",VLOOKUP($R16,camhs!$A$2:$Z$861,13,FALSE),VLOOKUP('Table 1'!$S16,camhs!$A$2:$Z$861,13,FALSE)))),"")</f>
        <v>6.6170228073072273E-3</v>
      </c>
      <c r="M16" s="34"/>
      <c r="N16" s="34"/>
      <c r="O16" s="34"/>
      <c r="P16" s="34"/>
      <c r="R16" s="29" t="str">
        <f>CONCATENATE($B$10,'look ups'!A20)</f>
        <v>NHSScotland2021/22</v>
      </c>
      <c r="S16" s="29" t="str">
        <f>CONCATENATE('look ups'!A2,$B$10)</f>
        <v>NHS Ayrshire &amp; ArranNHSScotland</v>
      </c>
    </row>
    <row r="17" spans="1:19" ht="15.5" customHeight="1" x14ac:dyDescent="0.35">
      <c r="A17" s="13" t="str">
        <f>IFERROR(IF($B$8="Board",$B$10,'look ups'!A3),"")</f>
        <v>NHSScotland</v>
      </c>
      <c r="B17" s="25" t="str">
        <f>_xlfn.IFNA(IFERROR(IF($B$8="Board", 1*(VLOOKUP($R17, camhs!$A$2:$Z$861, 3, FALSE)), 1*(VLOOKUP('Table 1'!$S17, camhs!$A$2:$Z$861, 3, FALSE))), IF($B$8="Board", VLOOKUP($R17, camhs!$A$2:$Z$861, 3, FALSE), VLOOKUP('Table 1'!$S17, camhs!$A$2:$Z$861, 3, FALSE))), "")</f>
        <v>2020/21</v>
      </c>
      <c r="C17" s="15">
        <f xml:space="preserve"> _xlfn.IFNA(IFERROR(IF($B$8="Board", 1*(VLOOKUP($R17,camhs!$A$2:$Z$861,4,FALSE)), 1*(VLOOKUP('Table 1'!$S17, camhs!$A$2:$Z$861, 4, FALSE))), IF($B$8="Board", VLOOKUP($R17,camhs!$A$2:$Z$861,4,FALSE), VLOOKUP('Table 1'!$S17, camhs!$A$2:$Z$861, 4, FALSE))), "")</f>
        <v>14238992066.33</v>
      </c>
      <c r="D17" s="15">
        <f>_xlfn.IFNA(IFERROR(IF($B$8="Board", 1*(VLOOKUP($R17, camhs!$A$2:$Z$861, 5, FALSE)), 1*(VLOOKUP('Table 1'!$S17, camhs!$A$2:$Z$861, 5, FALSE))), IF($B$8="Board", VLOOKUP($R17, camhs!$A$2:$Z$861, 5, FALSE), VLOOKUP('Table 1'!$S17, camhs!$A$2:$Z$861, 5, FALSE))), "")</f>
        <v>1229351966.9066401</v>
      </c>
      <c r="E17" s="15" t="str">
        <f xml:space="preserve"> _xlfn.IFNA(IFERROR(IF($B$8="Board", 1*(VLOOKUP($R17, camhs!$A$2:$Z$861, 6, FALSE)), 1*(VLOOKUP('Table 1'!$S17, camhs!$A$2:$Z$861, 6, FALSE))), IF($B$8="Board", VLOOKUP($R17,camhs!$A$2:$Z$861, 6, FALSE), VLOOKUP('Table 1'!$S17, camhs!$A$2:$Z$861, 6, FALSE))), "")</f>
        <v>Insufficient data</v>
      </c>
      <c r="F17" s="15" t="str">
        <f>_xlfn.IFNA(IFERROR(IF($B$8="Board", 1*(VLOOKUP($R17,camhs!$A$2:$Z$861, 7, FALSE)), 1*(VLOOKUP('Table 1'!$S17, camhs!$A$2:$Z$861, 7, FALSE))), IF($B$8="Board", VLOOKUP($R17, camhs!$A$2:$Z$861, 7, FALSE), VLOOKUP('Table 1'!$S17, camhs!$A$2:$Z$861, 7, FALSE))), "")</f>
        <v>Insufficient data</v>
      </c>
      <c r="G17" s="15">
        <f>_xlfn.IFNA(IFERROR(IF($B$8="Board",1*(VLOOKUP($R17,camhs!$A$2:$Z$861,8,FALSE)), 1*(VLOOKUP('Table 1'!$S17,camhs!$A$2:$Z$861,8,FALSE))), IF($B$8="Board",VLOOKUP($R17,camhs!$A$2:$Z$861,8,FALSE),VLOOKUP('Table 1'!$S17,camhs!$A$2:$Z$861,8,FALSE))), "")</f>
        <v>88253905.968925297</v>
      </c>
      <c r="H17" s="15" t="str">
        <f>_xlfn.IFNA(IFERROR(IF($B$8="Board",1*(VLOOKUP($R17,camhs!$A$2:$Z$861,9,FALSE)),1*(VLOOKUP('Table 1'!$S17,camhs!$A$2:$Z$861,9,FALSE))), IF($B$8="Board", (VLOOKUP($R17,camhs!$A$2:$Z$861,9,FALSE)), (VLOOKUP('Table 1'!$S17,camhs!$A$2:$Z$861,9,FALSE)))), "")</f>
        <v>Insufficient data</v>
      </c>
      <c r="I17" s="15" t="str">
        <f>_xlfn.IFNA(IFERROR(IF($B$8="Board",1*(VLOOKUP($R17,camhs!$A$2:$Z$861,10,FALSE)),1*(VLOOKUP('Table 1'!$S17,camhs!$A$2:$Z$861,10,FALSE))), IF($B$8="Board",(VLOOKUP($R17,camhs!$A$2:$Z$861,10,FALSE)), (VLOOKUP('Table 1'!$S17,camhs!$A$2:$Z$861,10,FALSE)))),"")</f>
        <v>Insufficient data</v>
      </c>
      <c r="J17" s="15">
        <f>_xlfn.IFNA(IFERROR(IF($B$8="Board",1*(VLOOKUP($R17,camhs!$A$2:$Z$861,11,FALSE)), 1*(VLOOKUP('Table 1'!$S17,camhs!$A$2:$Z$861,11,FALSE))), (IF($B$8="Board",VLOOKUP($R17,camhs!$A$2:$Z$861,11,FALSE),VLOOKUP('Table 1'!$S17,camhs!$A$2:$Z$861,11,FALSE)))),"")</f>
        <v>1141098060.93771</v>
      </c>
      <c r="K17" s="11">
        <f>_xlfn.IFNA(IFERROR(IF($B$8="Board",1*(VLOOKUP($R17,camhs!$A$2:$Z$861,12,FALSE)), 1*(VLOOKUP('Table 1'!$S17,camhs!$A$2:$Z$861,12,FALSE))), (IF($B$8="Board",VLOOKUP($R17,camhs!$A$2:$Z$861,12,FALSE),VLOOKUP('Table 1'!$S17,camhs!$A$2:$Z$861,12,FALSE)))),"")</f>
        <v>8.6337007646320907E-2</v>
      </c>
      <c r="L17" s="11">
        <f>_xlfn.IFNA(IFERROR(IF($B$8="Board",1*(VLOOKUP($R17,camhs!$A$2:$Z$861,13,FALSE)), 1*(VLOOKUP('Table 1'!$S17,camhs!$A$2:$Z$861,13,FALSE))), (IF($B$8="Board",VLOOKUP($R17,camhs!$A$2:$Z$861,13,FALSE),VLOOKUP('Table 1'!$S17,camhs!$A$2:$Z$861,13,FALSE)))),"")</f>
        <v>6.1980444653532401E-3</v>
      </c>
      <c r="M17" s="34"/>
      <c r="N17" s="34"/>
      <c r="O17" s="34"/>
      <c r="P17" s="34"/>
      <c r="R17" s="29" t="str">
        <f>CONCATENATE($B$10,'look ups'!A21)</f>
        <v>NHSScotland2020/21</v>
      </c>
      <c r="S17" s="29" t="str">
        <f>CONCATENATE('look ups'!A3,$B$10)</f>
        <v>NHS BordersNHSScotland</v>
      </c>
    </row>
    <row r="18" spans="1:19" ht="15.5" customHeight="1" x14ac:dyDescent="0.35">
      <c r="A18" s="13" t="str">
        <f>IFERROR(IF($B$8="Board",$B$10,'look ups'!A4),"")</f>
        <v>NHSScotland</v>
      </c>
      <c r="B18" s="25" t="str">
        <f>_xlfn.IFNA(IFERROR(IF($B$8="Board", 1*(VLOOKUP($R18, camhs!$A$2:$Z$861, 3, FALSE)), 1*(VLOOKUP('Table 1'!$S18, camhs!$A$2:$Z$861, 3, FALSE))), IF($B$8="Board", VLOOKUP($R18, camhs!$A$2:$Z$861, 3, FALSE), VLOOKUP('Table 1'!$S18, camhs!$A$2:$Z$861, 3, FALSE))), "")</f>
        <v>2019/20</v>
      </c>
      <c r="C18" s="15">
        <f xml:space="preserve"> _xlfn.IFNA(IFERROR(IF($B$8="Board", 1*(VLOOKUP($R18,camhs!$A$2:$Z$861,4,FALSE)), 1*(VLOOKUP('Table 1'!$S18, camhs!$A$2:$Z$861, 4, FALSE))), IF($B$8="Board", VLOOKUP($R18,camhs!$A$2:$Z$861,4,FALSE), VLOOKUP('Table 1'!$S18, camhs!$A$2:$Z$861, 4, FALSE))), "")</f>
        <v>12686600865.25</v>
      </c>
      <c r="D18" s="15">
        <f>_xlfn.IFNA(IFERROR(IF($B$8="Board", 1*(VLOOKUP($R18, camhs!$A$2:$Z$861, 5, FALSE)), 1*(VLOOKUP('Table 1'!$S18, camhs!$A$2:$Z$861, 5, FALSE))), IF($B$8="Board", VLOOKUP($R18, camhs!$A$2:$Z$861, 5, FALSE), VLOOKUP('Table 1'!$S18, camhs!$A$2:$Z$861, 5, FALSE))), "")</f>
        <v>1066931443.25</v>
      </c>
      <c r="E18" s="15">
        <f xml:space="preserve"> _xlfn.IFNA(IFERROR(IF($B$8="Board", 1*(VLOOKUP($R18, camhs!$A$2:$Z$861, 6, FALSE)), 1*(VLOOKUP('Table 1'!$S18, camhs!$A$2:$Z$861, 6, FALSE))), IF($B$8="Board", VLOOKUP($R18,camhs!$A$2:$Z$861, 6, FALSE), VLOOKUP('Table 1'!$S18, camhs!$A$2:$Z$861, 6, FALSE))), "")</f>
        <v>604730742.40999997</v>
      </c>
      <c r="F18" s="15">
        <f>_xlfn.IFNA(IFERROR(IF($B$8="Board", 1*(VLOOKUP($R18,camhs!$A$2:$Z$861, 7, FALSE)), 1*(VLOOKUP('Table 1'!$S18, camhs!$A$2:$Z$861, 7, FALSE))), IF($B$8="Board", VLOOKUP($R18, camhs!$A$2:$Z$861, 7, FALSE), VLOOKUP('Table 1'!$S18, camhs!$A$2:$Z$861, 7, FALSE))), "")</f>
        <v>245263257.71000001</v>
      </c>
      <c r="G18" s="15">
        <f>_xlfn.IFNA(IFERROR(IF($B$8="Board",1*(VLOOKUP($R18,camhs!$A$2:$Z$861,8,FALSE)), 1*(VLOOKUP('Table 1'!$S18,camhs!$A$2:$Z$861,8,FALSE))), IF($B$8="Board",VLOOKUP($R18,camhs!$A$2:$Z$861,8,FALSE),VLOOKUP('Table 1'!$S18,camhs!$A$2:$Z$861,8,FALSE))), "")</f>
        <v>76928279.299999997</v>
      </c>
      <c r="H18" s="15">
        <f>_xlfn.IFNA(IFERROR(IF($B$8="Board",1*(VLOOKUP($R18,camhs!$A$2:$Z$861,9,FALSE)),1*(VLOOKUP('Table 1'!$S18,camhs!$A$2:$Z$861,9,FALSE))), IF($B$8="Board", (VLOOKUP($R18,camhs!$A$2:$Z$861,9,FALSE)), (VLOOKUP('Table 1'!$S18,camhs!$A$2:$Z$861,9,FALSE)))), "")</f>
        <v>109058376.67</v>
      </c>
      <c r="I18" s="15">
        <f>_xlfn.IFNA(IFERROR(IF($B$8="Board",1*(VLOOKUP($R18,camhs!$A$2:$Z$861,10,FALSE)),1*(VLOOKUP('Table 1'!$S18,camhs!$A$2:$Z$861,10,FALSE))), IF($B$8="Board",(VLOOKUP($R18,camhs!$A$2:$Z$861,10,FALSE)), (VLOOKUP('Table 1'!$S18,camhs!$A$2:$Z$861,10,FALSE)))),"")</f>
        <v>24704868.190000001</v>
      </c>
      <c r="J18" s="15">
        <f>_xlfn.IFNA(IFERROR(IF($B$8="Board",1*(VLOOKUP($R18,camhs!$A$2:$Z$861,11,FALSE)), 1*(VLOOKUP('Table 1'!$S18,camhs!$A$2:$Z$861,11,FALSE))), (IF($B$8="Board",VLOOKUP($R18,camhs!$A$2:$Z$861,11,FALSE),VLOOKUP('Table 1'!$S18,camhs!$A$2:$Z$861,11,FALSE)))),"")</f>
        <v>6245918.9699999997</v>
      </c>
      <c r="K18" s="11">
        <f>_xlfn.IFNA(IFERROR(IF($B$8="Board",1*(VLOOKUP($R18,camhs!$A$2:$Z$861,12,FALSE)), 1*(VLOOKUP('Table 1'!$S18,camhs!$A$2:$Z$861,12,FALSE))), (IF($B$8="Board",VLOOKUP($R18,camhs!$A$2:$Z$861,12,FALSE),VLOOKUP('Table 1'!$S18,camhs!$A$2:$Z$861,12,FALSE)))),"")</f>
        <v>8.4099078593419196E-2</v>
      </c>
      <c r="L18" s="11">
        <f>_xlfn.IFNA(IFERROR(IF($B$8="Board",1*(VLOOKUP($R18,camhs!$A$2:$Z$861,13,FALSE)), 1*(VLOOKUP('Table 1'!$S18,camhs!$A$2:$Z$861,13,FALSE))), (IF($B$8="Board",VLOOKUP($R18,camhs!$A$2:$Z$861,13,FALSE),VLOOKUP('Table 1'!$S18,camhs!$A$2:$Z$861,13,FALSE)))),"")</f>
        <v>6.0637423780482503E-3</v>
      </c>
      <c r="M18" s="34"/>
      <c r="N18" s="34"/>
      <c r="O18" s="34"/>
      <c r="P18" s="34"/>
      <c r="R18" s="29" t="str">
        <f>CONCATENATE($B$10,'look ups'!A22)</f>
        <v>NHSScotland2019/20</v>
      </c>
      <c r="S18" s="29" t="str">
        <f>CONCATENATE('look ups'!A4,$B$10)</f>
        <v>NHS Dumfries &amp; GallowayNHSScotland</v>
      </c>
    </row>
    <row r="19" spans="1:19" ht="15.5" customHeight="1" x14ac:dyDescent="0.35">
      <c r="A19" s="13" t="str">
        <f>IFERROR(IF($B$8="Board",$B$10,'look ups'!A5),"")</f>
        <v>NHSScotland</v>
      </c>
      <c r="B19" s="25" t="str">
        <f>_xlfn.IFNA(IFERROR(IF($B$8="Board", 1*(VLOOKUP($R19, camhs!$A$2:$Z$861, 3, FALSE)), 1*(VLOOKUP('Table 1'!$S19, camhs!$A$2:$Z$861, 3, FALSE))), IF($B$8="Board", VLOOKUP($R19, camhs!$A$2:$Z$861, 3, FALSE), VLOOKUP('Table 1'!$S19, camhs!$A$2:$Z$861, 3, FALSE))), "")</f>
        <v>2018/19</v>
      </c>
      <c r="C19" s="15">
        <f xml:space="preserve"> _xlfn.IFNA(IFERROR(IF($B$8="Board", 1*(VLOOKUP($R19,camhs!$A$2:$Z$861,4,FALSE)), 1*(VLOOKUP('Table 1'!$S19, camhs!$A$2:$Z$861, 4, FALSE))), IF($B$8="Board", VLOOKUP($R19,camhs!$A$2:$Z$861,4,FALSE), VLOOKUP('Table 1'!$S19, camhs!$A$2:$Z$861, 4, FALSE))), "")</f>
        <v>11909581775.5</v>
      </c>
      <c r="D19" s="15">
        <f>_xlfn.IFNA(IFERROR(IF($B$8="Board", 1*(VLOOKUP($R19, camhs!$A$2:$Z$861, 5, FALSE)), 1*(VLOOKUP('Table 1'!$S19, camhs!$A$2:$Z$861, 5, FALSE))), IF($B$8="Board", VLOOKUP($R19, camhs!$A$2:$Z$861, 5, FALSE), VLOOKUP('Table 1'!$S19, camhs!$A$2:$Z$861, 5, FALSE))), "")</f>
        <v>1006177331.9400001</v>
      </c>
      <c r="E19" s="15">
        <f xml:space="preserve"> _xlfn.IFNA(IFERROR(IF($B$8="Board", 1*(VLOOKUP($R19, camhs!$A$2:$Z$861, 6, FALSE)), 1*(VLOOKUP('Table 1'!$S19, camhs!$A$2:$Z$861, 6, FALSE))), IF($B$8="Board", VLOOKUP($R19,camhs!$A$2:$Z$861, 6, FALSE), VLOOKUP('Table 1'!$S19, camhs!$A$2:$Z$861, 6, FALSE))), "")</f>
        <v>571302033.22000003</v>
      </c>
      <c r="F19" s="15">
        <f>_xlfn.IFNA(IFERROR(IF($B$8="Board", 1*(VLOOKUP($R19,camhs!$A$2:$Z$861, 7, FALSE)), 1*(VLOOKUP('Table 1'!$S19, camhs!$A$2:$Z$861, 7, FALSE))), IF($B$8="Board", VLOOKUP($R19, camhs!$A$2:$Z$861, 7, FALSE), VLOOKUP('Table 1'!$S19, camhs!$A$2:$Z$861, 7, FALSE))), "")</f>
        <v>237639079.34</v>
      </c>
      <c r="G19" s="15">
        <f>_xlfn.IFNA(IFERROR(IF($B$8="Board",1*(VLOOKUP($R19,camhs!$A$2:$Z$861,8,FALSE)), 1*(VLOOKUP('Table 1'!$S19,camhs!$A$2:$Z$861,8,FALSE))), IF($B$8="Board",VLOOKUP($R19,camhs!$A$2:$Z$861,8,FALSE),VLOOKUP('Table 1'!$S19,camhs!$A$2:$Z$861,8,FALSE))), "")</f>
        <v>67247635</v>
      </c>
      <c r="H19" s="15">
        <f>_xlfn.IFNA(IFERROR(IF($B$8="Board",1*(VLOOKUP($R19,camhs!$A$2:$Z$861,9,FALSE)),1*(VLOOKUP('Table 1'!$S19,camhs!$A$2:$Z$861,9,FALSE))), IF($B$8="Board", (VLOOKUP($R19,camhs!$A$2:$Z$861,9,FALSE)), (VLOOKUP('Table 1'!$S19,camhs!$A$2:$Z$861,9,FALSE)))), "")</f>
        <v>104717904.84</v>
      </c>
      <c r="I19" s="15">
        <f>_xlfn.IFNA(IFERROR(IF($B$8="Board",1*(VLOOKUP($R19,camhs!$A$2:$Z$861,10,FALSE)),1*(VLOOKUP('Table 1'!$S19,camhs!$A$2:$Z$861,10,FALSE))), IF($B$8="Board",(VLOOKUP($R19,camhs!$A$2:$Z$861,10,FALSE)), (VLOOKUP('Table 1'!$S19,camhs!$A$2:$Z$861,10,FALSE)))),"")</f>
        <v>18977202.760000002</v>
      </c>
      <c r="J19" s="15">
        <f>_xlfn.IFNA(IFERROR(IF($B$8="Board",1*(VLOOKUP($R19,camhs!$A$2:$Z$861,11,FALSE)), 1*(VLOOKUP('Table 1'!$S19,camhs!$A$2:$Z$861,11,FALSE))), (IF($B$8="Board",VLOOKUP($R19,camhs!$A$2:$Z$861,11,FALSE),VLOOKUP('Table 1'!$S19,camhs!$A$2:$Z$861,11,FALSE)))),"")</f>
        <v>6293476.7800000599</v>
      </c>
      <c r="K19" s="11">
        <f>_xlfn.IFNA(IFERROR(IF($B$8="Board",1*(VLOOKUP($R19,camhs!$A$2:$Z$861,12,FALSE)), 1*(VLOOKUP('Table 1'!$S19,camhs!$A$2:$Z$861,12,FALSE))), (IF($B$8="Board",VLOOKUP($R19,camhs!$A$2:$Z$861,12,FALSE),VLOOKUP('Table 1'!$S19,camhs!$A$2:$Z$861,12,FALSE)))),"")</f>
        <v>8.4484690638748999E-2</v>
      </c>
      <c r="L19" s="11">
        <f>_xlfn.IFNA(IFERROR(IF($B$8="Board",1*(VLOOKUP($R19,camhs!$A$2:$Z$861,13,FALSE)), 1*(VLOOKUP('Table 1'!$S19,camhs!$A$2:$Z$861,13,FALSE))), (IF($B$8="Board",VLOOKUP($R19,camhs!$A$2:$Z$861,13,FALSE),VLOOKUP('Table 1'!$S19,camhs!$A$2:$Z$861,13,FALSE)))),"")</f>
        <v>5.6465152402194003E-3</v>
      </c>
      <c r="M19" s="34"/>
      <c r="N19" s="34"/>
      <c r="O19" s="34"/>
      <c r="P19" s="34"/>
      <c r="R19" s="29" t="str">
        <f>CONCATENATE($B$10,'look ups'!A23)</f>
        <v>NHSScotland2018/19</v>
      </c>
      <c r="S19" s="29" t="str">
        <f>CONCATENATE('look ups'!A5,$B$10)</f>
        <v>NHS FifeNHSScotland</v>
      </c>
    </row>
    <row r="20" spans="1:19" ht="15.5" customHeight="1" x14ac:dyDescent="0.35">
      <c r="A20" s="13" t="str">
        <f>IFERROR(IF($B$8="Board",$B$10,'look ups'!A6),"")</f>
        <v>NHSScotland</v>
      </c>
      <c r="B20" s="25" t="str">
        <f>_xlfn.IFNA(IFERROR(IF($B$8="Board", 1*(VLOOKUP($R20, camhs!$A$2:$Z$861, 3, FALSE)), 1*(VLOOKUP('Table 1'!$S20, camhs!$A$2:$Z$861, 3, FALSE))), IF($B$8="Board", VLOOKUP($R20, camhs!$A$2:$Z$861, 3, FALSE), VLOOKUP('Table 1'!$S20, camhs!$A$2:$Z$861, 3, FALSE))), "")</f>
        <v>2017/18</v>
      </c>
      <c r="C20" s="15">
        <f xml:space="preserve"> _xlfn.IFNA(IFERROR(IF($B$8="Board", 1*(VLOOKUP($R20,camhs!$A$2:$Z$861,4,FALSE)), 1*(VLOOKUP('Table 1'!$S20, camhs!$A$2:$Z$861, 4, FALSE))), IF($B$8="Board", VLOOKUP($R20,camhs!$A$2:$Z$861,4,FALSE), VLOOKUP('Table 1'!$S20, camhs!$A$2:$Z$861, 4, FALSE))), "")</f>
        <v>11568617960.9</v>
      </c>
      <c r="D20" s="15">
        <f>_xlfn.IFNA(IFERROR(IF($B$8="Board", 1*(VLOOKUP($R20, camhs!$A$2:$Z$861, 5, FALSE)), 1*(VLOOKUP('Table 1'!$S20, camhs!$A$2:$Z$861, 5, FALSE))), IF($B$8="Board", VLOOKUP($R20, camhs!$A$2:$Z$861, 5, FALSE), VLOOKUP('Table 1'!$S20, camhs!$A$2:$Z$861, 5, FALSE))), "")</f>
        <v>967643571.27999997</v>
      </c>
      <c r="E20" s="15">
        <f xml:space="preserve"> _xlfn.IFNA(IFERROR(IF($B$8="Board", 1*(VLOOKUP($R20, camhs!$A$2:$Z$861, 6, FALSE)), 1*(VLOOKUP('Table 1'!$S20, camhs!$A$2:$Z$861, 6, FALSE))), IF($B$8="Board", VLOOKUP($R20,camhs!$A$2:$Z$861, 6, FALSE), VLOOKUP('Table 1'!$S20, camhs!$A$2:$Z$861, 6, FALSE))), "")</f>
        <v>541625115.05999994</v>
      </c>
      <c r="F20" s="15">
        <f>_xlfn.IFNA(IFERROR(IF($B$8="Board", 1*(VLOOKUP($R20,camhs!$A$2:$Z$861, 7, FALSE)), 1*(VLOOKUP('Table 1'!$S20, camhs!$A$2:$Z$861, 7, FALSE))), IF($B$8="Board", VLOOKUP($R20, camhs!$A$2:$Z$861, 7, FALSE), VLOOKUP('Table 1'!$S20, camhs!$A$2:$Z$861, 7, FALSE))), "")</f>
        <v>222665493.25999999</v>
      </c>
      <c r="G20" s="15">
        <f>_xlfn.IFNA(IFERROR(IF($B$8="Board",1*(VLOOKUP($R20,camhs!$A$2:$Z$861,8,FALSE)), 1*(VLOOKUP('Table 1'!$S20,camhs!$A$2:$Z$861,8,FALSE))), IF($B$8="Board",VLOOKUP($R20,camhs!$A$2:$Z$861,8,FALSE),VLOOKUP('Table 1'!$S20,camhs!$A$2:$Z$861,8,FALSE))), "")</f>
        <v>64569842.200000003</v>
      </c>
      <c r="H20" s="15">
        <f>_xlfn.IFNA(IFERROR(IF($B$8="Board",1*(VLOOKUP($R20,camhs!$A$2:$Z$861,9,FALSE)),1*(VLOOKUP('Table 1'!$S20,camhs!$A$2:$Z$861,9,FALSE))), IF($B$8="Board", (VLOOKUP($R20,camhs!$A$2:$Z$861,9,FALSE)), (VLOOKUP('Table 1'!$S20,camhs!$A$2:$Z$861,9,FALSE)))), "")</f>
        <v>93588510.989999995</v>
      </c>
      <c r="I20" s="15">
        <f>_xlfn.IFNA(IFERROR(IF($B$8="Board",1*(VLOOKUP($R20,camhs!$A$2:$Z$861,10,FALSE)),1*(VLOOKUP('Table 1'!$S20,camhs!$A$2:$Z$861,10,FALSE))), IF($B$8="Board",(VLOOKUP($R20,camhs!$A$2:$Z$861,10,FALSE)), (VLOOKUP('Table 1'!$S20,camhs!$A$2:$Z$861,10,FALSE)))),"")</f>
        <v>17990275.079999998</v>
      </c>
      <c r="J20" s="15">
        <f>_xlfn.IFNA(IFERROR(IF($B$8="Board",1*(VLOOKUP($R20,camhs!$A$2:$Z$861,11,FALSE)), 1*(VLOOKUP('Table 1'!$S20,camhs!$A$2:$Z$861,11,FALSE))), (IF($B$8="Board",VLOOKUP($R20,camhs!$A$2:$Z$861,11,FALSE),VLOOKUP('Table 1'!$S20,camhs!$A$2:$Z$861,11,FALSE)))),"")</f>
        <v>27204334.690000001</v>
      </c>
      <c r="K20" s="11">
        <f>_xlfn.IFNA(IFERROR(IF($B$8="Board",1*(VLOOKUP($R20,camhs!$A$2:$Z$861,12,FALSE)), 1*(VLOOKUP('Table 1'!$S20,camhs!$A$2:$Z$861,12,FALSE))), (IF($B$8="Board",VLOOKUP($R20,camhs!$A$2:$Z$861,12,FALSE),VLOOKUP('Table 1'!$S20,camhs!$A$2:$Z$861,12,FALSE)))),"")</f>
        <v>8.3643834946445103E-2</v>
      </c>
      <c r="L20" s="11">
        <f>_xlfn.IFNA(IFERROR(IF($B$8="Board",1*(VLOOKUP($R20,camhs!$A$2:$Z$861,13,FALSE)), 1*(VLOOKUP('Table 1'!$S20,camhs!$A$2:$Z$861,13,FALSE))), (IF($B$8="Board",VLOOKUP($R20,camhs!$A$2:$Z$861,13,FALSE),VLOOKUP('Table 1'!$S20,camhs!$A$2:$Z$861,13,FALSE)))),"")</f>
        <v>5.5814655145701303E-3</v>
      </c>
      <c r="M20" s="34"/>
      <c r="N20" s="34"/>
      <c r="O20" s="34"/>
      <c r="P20" s="34"/>
      <c r="R20" s="29" t="str">
        <f>CONCATENATE($B$10,'look ups'!A24)</f>
        <v>NHSScotland2017/18</v>
      </c>
      <c r="S20" s="29" t="str">
        <f>CONCATENATE('look ups'!A6,$B$10)</f>
        <v>NHS Forth ValleyNHSScotland</v>
      </c>
    </row>
    <row r="21" spans="1:19" ht="15.5" customHeight="1" x14ac:dyDescent="0.35">
      <c r="A21" s="13" t="str">
        <f>IFERROR(IF($B$8="Board",$B$10,'look ups'!A7),"")</f>
        <v>NHSScotland</v>
      </c>
      <c r="B21" s="25" t="str">
        <f>_xlfn.IFNA(IFERROR(IF($B$8="Board", 1*(VLOOKUP($R21, camhs!$A$2:$Z$861, 3, FALSE)), 1*(VLOOKUP('Table 1'!$S21, camhs!$A$2:$Z$861, 3, FALSE))), IF($B$8="Board", VLOOKUP($R21, camhs!$A$2:$Z$861, 3, FALSE), VLOOKUP('Table 1'!$S21, camhs!$A$2:$Z$861, 3, FALSE))), "")</f>
        <v>2016/17</v>
      </c>
      <c r="C21" s="15">
        <f xml:space="preserve"> _xlfn.IFNA(IFERROR(IF($B$8="Board", 1*(VLOOKUP($R21,camhs!$A$2:$Z$861,4,FALSE)), 1*(VLOOKUP('Table 1'!$S21, camhs!$A$2:$Z$861, 4, FALSE))), IF($B$8="Board", VLOOKUP($R21,camhs!$A$2:$Z$861,4,FALSE), VLOOKUP('Table 1'!$S21, camhs!$A$2:$Z$861, 4, FALSE))), "")</f>
        <v>11247598622.309999</v>
      </c>
      <c r="D21" s="15">
        <f>_xlfn.IFNA(IFERROR(IF($B$8="Board", 1*(VLOOKUP($R21, camhs!$A$2:$Z$861, 5, FALSE)), 1*(VLOOKUP('Table 1'!$S21, camhs!$A$2:$Z$861, 5, FALSE))), IF($B$8="Board", VLOOKUP($R21, camhs!$A$2:$Z$861, 5, FALSE), VLOOKUP('Table 1'!$S21, camhs!$A$2:$Z$861, 5, FALSE))), "")</f>
        <v>936686003.35000002</v>
      </c>
      <c r="E21" s="15">
        <f xml:space="preserve"> _xlfn.IFNA(IFERROR(IF($B$8="Board", 1*(VLOOKUP($R21, camhs!$A$2:$Z$861, 6, FALSE)), 1*(VLOOKUP('Table 1'!$S21, camhs!$A$2:$Z$861, 6, FALSE))), IF($B$8="Board", VLOOKUP($R21,camhs!$A$2:$Z$861, 6, FALSE), VLOOKUP('Table 1'!$S21, camhs!$A$2:$Z$861, 6, FALSE))), "")</f>
        <v>512295334.68000001</v>
      </c>
      <c r="F21" s="15">
        <f>_xlfn.IFNA(IFERROR(IF($B$8="Board", 1*(VLOOKUP($R21,camhs!$A$2:$Z$861, 7, FALSE)), 1*(VLOOKUP('Table 1'!$S21, camhs!$A$2:$Z$861, 7, FALSE))), IF($B$8="Board", VLOOKUP($R21, camhs!$A$2:$Z$861, 7, FALSE), VLOOKUP('Table 1'!$S21, camhs!$A$2:$Z$861, 7, FALSE))), "")</f>
        <v>222654630.06999999</v>
      </c>
      <c r="G21" s="15">
        <f>_xlfn.IFNA(IFERROR(IF($B$8="Board",1*(VLOOKUP($R21,camhs!$A$2:$Z$861,8,FALSE)), 1*(VLOOKUP('Table 1'!$S21,camhs!$A$2:$Z$861,8,FALSE))), IF($B$8="Board",VLOOKUP($R21,camhs!$A$2:$Z$861,8,FALSE),VLOOKUP('Table 1'!$S21,camhs!$A$2:$Z$861,8,FALSE))), "")</f>
        <v>56580120.299999997</v>
      </c>
      <c r="H21" s="15">
        <f>_xlfn.IFNA(IFERROR(IF($B$8="Board",1*(VLOOKUP($R21,camhs!$A$2:$Z$861,9,FALSE)),1*(VLOOKUP('Table 1'!$S21,camhs!$A$2:$Z$861,9,FALSE))), IF($B$8="Board", (VLOOKUP($R21,camhs!$A$2:$Z$861,9,FALSE)), (VLOOKUP('Table 1'!$S21,camhs!$A$2:$Z$861,9,FALSE)))), "")</f>
        <v>83871032.540000007</v>
      </c>
      <c r="I21" s="15">
        <f>_xlfn.IFNA(IFERROR(IF($B$8="Board",1*(VLOOKUP($R21,camhs!$A$2:$Z$861,10,FALSE)),1*(VLOOKUP('Table 1'!$S21,camhs!$A$2:$Z$861,10,FALSE))), IF($B$8="Board",(VLOOKUP($R21,camhs!$A$2:$Z$861,10,FALSE)), (VLOOKUP('Table 1'!$S21,camhs!$A$2:$Z$861,10,FALSE)))),"")</f>
        <v>20435982.699999999</v>
      </c>
      <c r="J21" s="15">
        <f>_xlfn.IFNA(IFERROR(IF($B$8="Board",1*(VLOOKUP($R21,camhs!$A$2:$Z$861,11,FALSE)), 1*(VLOOKUP('Table 1'!$S21,camhs!$A$2:$Z$861,11,FALSE))), (IF($B$8="Board",VLOOKUP($R21,camhs!$A$2:$Z$861,11,FALSE),VLOOKUP('Table 1'!$S21,camhs!$A$2:$Z$861,11,FALSE)))),"")</f>
        <v>40848903.060000099</v>
      </c>
      <c r="K21" s="11">
        <f>_xlfn.IFNA(IFERROR(IF($B$8="Board",1*(VLOOKUP($R21,camhs!$A$2:$Z$861,12,FALSE)), 1*(VLOOKUP('Table 1'!$S21,camhs!$A$2:$Z$861,12,FALSE))), (IF($B$8="Board",VLOOKUP($R21,camhs!$A$2:$Z$861,12,FALSE),VLOOKUP('Table 1'!$S21,camhs!$A$2:$Z$861,12,FALSE)))),"")</f>
        <v>8.3278754408256606E-2</v>
      </c>
      <c r="L21" s="11">
        <f>_xlfn.IFNA(IFERROR(IF($B$8="Board",1*(VLOOKUP($R21,camhs!$A$2:$Z$861,13,FALSE)), 1*(VLOOKUP('Table 1'!$S21,camhs!$A$2:$Z$861,13,FALSE))), (IF($B$8="Board",VLOOKUP($R21,camhs!$A$2:$Z$861,13,FALSE),VLOOKUP('Table 1'!$S21,camhs!$A$2:$Z$861,13,FALSE)))),"")</f>
        <v>5.0304177984953503E-3</v>
      </c>
      <c r="M21" s="34"/>
      <c r="N21" s="34"/>
      <c r="O21" s="34"/>
      <c r="P21" s="34"/>
      <c r="R21" s="29" t="str">
        <f>CONCATENATE($B$10,'look ups'!A25)</f>
        <v>NHSScotland2016/17</v>
      </c>
      <c r="S21" s="29" t="str">
        <f>CONCATENATE('look ups'!A7,$B$10)</f>
        <v>NHS GrampianNHSScotland</v>
      </c>
    </row>
    <row r="22" spans="1:19" ht="15.5" customHeight="1" x14ac:dyDescent="0.35">
      <c r="A22" s="13" t="str">
        <f>IFERROR(IF($B$8="Board",$B$10,'look ups'!A8),"")</f>
        <v>NHSScotland</v>
      </c>
      <c r="B22" s="25" t="str">
        <f>_xlfn.IFNA(IFERROR(IF($B$8="Board", 1*(VLOOKUP($R22, camhs!$A$2:$Z$861, 3, FALSE)), 1*(VLOOKUP('Table 1'!$S22, camhs!$A$2:$Z$861, 3, FALSE))), IF($B$8="Board", VLOOKUP($R22, camhs!$A$2:$Z$861, 3, FALSE), VLOOKUP('Table 1'!$S22, camhs!$A$2:$Z$861, 3, FALSE))), "")</f>
        <v>2015/16</v>
      </c>
      <c r="C22" s="15">
        <f xml:space="preserve"> _xlfn.IFNA(IFERROR(IF($B$8="Board", 1*(VLOOKUP($R22,camhs!$A$2:$Z$861,4,FALSE)), 1*(VLOOKUP('Table 1'!$S22, camhs!$A$2:$Z$861, 4, FALSE))), IF($B$8="Board", VLOOKUP($R22,camhs!$A$2:$Z$861,4,FALSE), VLOOKUP('Table 1'!$S22, camhs!$A$2:$Z$861, 4, FALSE))), "")</f>
        <v>10784479954.33</v>
      </c>
      <c r="D22" s="15">
        <f>_xlfn.IFNA(IFERROR(IF($B$8="Board", 1*(VLOOKUP($R22, camhs!$A$2:$Z$861, 5, FALSE)), 1*(VLOOKUP('Table 1'!$S22, camhs!$A$2:$Z$861, 5, FALSE))), IF($B$8="Board", VLOOKUP($R22, camhs!$A$2:$Z$861, 5, FALSE), VLOOKUP('Table 1'!$S22, camhs!$A$2:$Z$861, 5, FALSE))), "")</f>
        <v>928945605.45000005</v>
      </c>
      <c r="E22" s="15">
        <f xml:space="preserve"> _xlfn.IFNA(IFERROR(IF($B$8="Board", 1*(VLOOKUP($R22, camhs!$A$2:$Z$861, 6, FALSE)), 1*(VLOOKUP('Table 1'!$S22, camhs!$A$2:$Z$861, 6, FALSE))), IF($B$8="Board", VLOOKUP($R22,camhs!$A$2:$Z$861, 6, FALSE), VLOOKUP('Table 1'!$S22, camhs!$A$2:$Z$861, 6, FALSE))), "")</f>
        <v>505824707.87</v>
      </c>
      <c r="F22" s="15">
        <f>_xlfn.IFNA(IFERROR(IF($B$8="Board", 1*(VLOOKUP($R22,camhs!$A$2:$Z$861, 7, FALSE)), 1*(VLOOKUP('Table 1'!$S22, camhs!$A$2:$Z$861, 7, FALSE))), IF($B$8="Board", VLOOKUP($R22, camhs!$A$2:$Z$861, 7, FALSE), VLOOKUP('Table 1'!$S22, camhs!$A$2:$Z$861, 7, FALSE))), "")</f>
        <v>226141867.02000001</v>
      </c>
      <c r="G22" s="15">
        <f>_xlfn.IFNA(IFERROR(IF($B$8="Board",1*(VLOOKUP($R22,camhs!$A$2:$Z$861,8,FALSE)), 1*(VLOOKUP('Table 1'!$S22,camhs!$A$2:$Z$861,8,FALSE))), IF($B$8="Board",VLOOKUP($R22,camhs!$A$2:$Z$861,8,FALSE),VLOOKUP('Table 1'!$S22,camhs!$A$2:$Z$861,8,FALSE))), "")</f>
        <v>55674804.700000003</v>
      </c>
      <c r="H22" s="15">
        <f>_xlfn.IFNA(IFERROR(IF($B$8="Board",1*(VLOOKUP($R22,camhs!$A$2:$Z$861,9,FALSE)),1*(VLOOKUP('Table 1'!$S22,camhs!$A$2:$Z$861,9,FALSE))), IF($B$8="Board", (VLOOKUP($R22,camhs!$A$2:$Z$861,9,FALSE)), (VLOOKUP('Table 1'!$S22,camhs!$A$2:$Z$861,9,FALSE)))), "")</f>
        <v>84525461.079999998</v>
      </c>
      <c r="I22" s="15">
        <f>_xlfn.IFNA(IFERROR(IF($B$8="Board",1*(VLOOKUP($R22,camhs!$A$2:$Z$861,10,FALSE)),1*(VLOOKUP('Table 1'!$S22,camhs!$A$2:$Z$861,10,FALSE))), IF($B$8="Board",(VLOOKUP($R22,camhs!$A$2:$Z$861,10,FALSE)), (VLOOKUP('Table 1'!$S22,camhs!$A$2:$Z$861,10,FALSE)))),"")</f>
        <v>19570050.809999999</v>
      </c>
      <c r="J22" s="15">
        <f>_xlfn.IFNA(IFERROR(IF($B$8="Board",1*(VLOOKUP($R22,camhs!$A$2:$Z$861,11,FALSE)), 1*(VLOOKUP('Table 1'!$S22,camhs!$A$2:$Z$861,11,FALSE))), (IF($B$8="Board",VLOOKUP($R22,camhs!$A$2:$Z$861,11,FALSE),VLOOKUP('Table 1'!$S22,camhs!$A$2:$Z$861,11,FALSE)))),"")</f>
        <v>37208713.970000103</v>
      </c>
      <c r="K22" s="11">
        <f>_xlfn.IFNA(IFERROR(IF($B$8="Board",1*(VLOOKUP($R22,camhs!$A$2:$Z$861,12,FALSE)), 1*(VLOOKUP('Table 1'!$S22,camhs!$A$2:$Z$861,12,FALSE))), (IF($B$8="Board",VLOOKUP($R22,camhs!$A$2:$Z$861,12,FALSE),VLOOKUP('Table 1'!$S22,camhs!$A$2:$Z$861,12,FALSE)))),"")</f>
        <v>8.6137264790132603E-2</v>
      </c>
      <c r="L22" s="11">
        <f>_xlfn.IFNA(IFERROR(IF($B$8="Board",1*(VLOOKUP($R22,camhs!$A$2:$Z$861,13,FALSE)), 1*(VLOOKUP('Table 1'!$S22,camhs!$A$2:$Z$861,13,FALSE))), (IF($B$8="Board",VLOOKUP($R22,camhs!$A$2:$Z$861,13,FALSE),VLOOKUP('Table 1'!$S22,camhs!$A$2:$Z$861,13,FALSE)))),"")</f>
        <v>5.1624932250577699E-3</v>
      </c>
      <c r="M22" s="34"/>
      <c r="N22" s="34"/>
      <c r="O22" s="34"/>
      <c r="P22" s="34"/>
      <c r="R22" s="29" t="str">
        <f>CONCATENATE($B$10,'look ups'!A26)</f>
        <v>NHSScotland2015/16</v>
      </c>
      <c r="S22" s="29" t="str">
        <f>CONCATENATE('look ups'!A8,$B$10)</f>
        <v>NHS Greater Glasgow &amp; ClydeNHSScotland</v>
      </c>
    </row>
    <row r="23" spans="1:19" ht="15.5" customHeight="1" x14ac:dyDescent="0.35">
      <c r="A23" s="13" t="str">
        <f>IFERROR(IF($B$8="Board",$B$10,'look ups'!A9),"")</f>
        <v>NHSScotland</v>
      </c>
      <c r="B23" s="25" t="str">
        <f>_xlfn.IFNA(IFERROR(IF($B$8="Board", 1*(VLOOKUP($R23, camhs!$A$2:$Z$861, 3, FALSE)), 1*(VLOOKUP('Table 1'!$S23, camhs!$A$2:$Z$861, 3, FALSE))), IF($B$8="Board", VLOOKUP($R23, camhs!$A$2:$Z$861, 3, FALSE), VLOOKUP('Table 1'!$S23, camhs!$A$2:$Z$861, 3, FALSE))), "")</f>
        <v>2014/15</v>
      </c>
      <c r="C23" s="15">
        <f xml:space="preserve"> _xlfn.IFNA(IFERROR(IF($B$8="Board", 1*(VLOOKUP($R23,camhs!$A$2:$Z$861,4,FALSE)), 1*(VLOOKUP('Table 1'!$S23, camhs!$A$2:$Z$861, 4, FALSE))), IF($B$8="Board", VLOOKUP($R23,camhs!$A$2:$Z$861,4,FALSE), VLOOKUP('Table 1'!$S23, camhs!$A$2:$Z$861, 4, FALSE))), "")</f>
        <v>10355010271.84</v>
      </c>
      <c r="D23" s="15">
        <f>_xlfn.IFNA(IFERROR(IF($B$8="Board", 1*(VLOOKUP($R23, camhs!$A$2:$Z$861, 5, FALSE)), 1*(VLOOKUP('Table 1'!$S23, camhs!$A$2:$Z$861, 5, FALSE))), IF($B$8="Board", VLOOKUP($R23, camhs!$A$2:$Z$861, 5, FALSE), VLOOKUP('Table 1'!$S23, camhs!$A$2:$Z$861, 5, FALSE))), "")</f>
        <v>905923792.19000006</v>
      </c>
      <c r="E23" s="15">
        <f xml:space="preserve"> _xlfn.IFNA(IFERROR(IF($B$8="Board", 1*(VLOOKUP($R23, camhs!$A$2:$Z$861, 6, FALSE)), 1*(VLOOKUP('Table 1'!$S23, camhs!$A$2:$Z$861, 6, FALSE))), IF($B$8="Board", VLOOKUP($R23,camhs!$A$2:$Z$861, 6, FALSE), VLOOKUP('Table 1'!$S23, camhs!$A$2:$Z$861, 6, FALSE))), "")</f>
        <v>486980539.86000001</v>
      </c>
      <c r="F23" s="15">
        <f>_xlfn.IFNA(IFERROR(IF($B$8="Board", 1*(VLOOKUP($R23,camhs!$A$2:$Z$861, 7, FALSE)), 1*(VLOOKUP('Table 1'!$S23, camhs!$A$2:$Z$861, 7, FALSE))), IF($B$8="Board", VLOOKUP($R23, camhs!$A$2:$Z$861, 7, FALSE), VLOOKUP('Table 1'!$S23, camhs!$A$2:$Z$861, 7, FALSE))), "")</f>
        <v>227027924.84999999</v>
      </c>
      <c r="G23" s="15">
        <f>_xlfn.IFNA(IFERROR(IF($B$8="Board",1*(VLOOKUP($R23,camhs!$A$2:$Z$861,8,FALSE)), 1*(VLOOKUP('Table 1'!$S23,camhs!$A$2:$Z$861,8,FALSE))), IF($B$8="Board",VLOOKUP($R23,camhs!$A$2:$Z$861,8,FALSE),VLOOKUP('Table 1'!$S23,camhs!$A$2:$Z$861,8,FALSE))), "")</f>
        <v>49934523.439999998</v>
      </c>
      <c r="H23" s="15">
        <f>_xlfn.IFNA(IFERROR(IF($B$8="Board",1*(VLOOKUP($R23,camhs!$A$2:$Z$861,9,FALSE)),1*(VLOOKUP('Table 1'!$S23,camhs!$A$2:$Z$861,9,FALSE))), IF($B$8="Board", (VLOOKUP($R23,camhs!$A$2:$Z$861,9,FALSE)), (VLOOKUP('Table 1'!$S23,camhs!$A$2:$Z$861,9,FALSE)))), "")</f>
        <v>83431632.310000002</v>
      </c>
      <c r="I23" s="15">
        <f>_xlfn.IFNA(IFERROR(IF($B$8="Board",1*(VLOOKUP($R23,camhs!$A$2:$Z$861,10,FALSE)),1*(VLOOKUP('Table 1'!$S23,camhs!$A$2:$Z$861,10,FALSE))), IF($B$8="Board",(VLOOKUP($R23,camhs!$A$2:$Z$861,10,FALSE)), (VLOOKUP('Table 1'!$S23,camhs!$A$2:$Z$861,10,FALSE)))),"")</f>
        <v>19148021.030000001</v>
      </c>
      <c r="J23" s="15">
        <f>_xlfn.IFNA(IFERROR(IF($B$8="Board",1*(VLOOKUP($R23,camhs!$A$2:$Z$861,11,FALSE)), 1*(VLOOKUP('Table 1'!$S23,camhs!$A$2:$Z$861,11,FALSE))), (IF($B$8="Board",VLOOKUP($R23,camhs!$A$2:$Z$861,11,FALSE),VLOOKUP('Table 1'!$S23,camhs!$A$2:$Z$861,11,FALSE)))),"")</f>
        <v>39401150.700000003</v>
      </c>
      <c r="K23" s="11">
        <f>_xlfn.IFNA(IFERROR(IF($B$8="Board",1*(VLOOKUP($R23,camhs!$A$2:$Z$861,12,FALSE)), 1*(VLOOKUP('Table 1'!$S23,camhs!$A$2:$Z$861,12,FALSE))), (IF($B$8="Board",VLOOKUP($R23,camhs!$A$2:$Z$861,12,FALSE),VLOOKUP('Table 1'!$S23,camhs!$A$2:$Z$861,12,FALSE)))),"")</f>
        <v>8.74865179664399E-2</v>
      </c>
      <c r="L23" s="11">
        <f>_xlfn.IFNA(IFERROR(IF($B$8="Board",1*(VLOOKUP($R23,camhs!$A$2:$Z$861,13,FALSE)), 1*(VLOOKUP('Table 1'!$S23,camhs!$A$2:$Z$861,13,FALSE))), (IF($B$8="Board",VLOOKUP($R23,camhs!$A$2:$Z$861,13,FALSE),VLOOKUP('Table 1'!$S23,camhs!$A$2:$Z$861,13,FALSE)))),"")</f>
        <v>4.8222572579956499E-3</v>
      </c>
      <c r="M23" s="34"/>
      <c r="N23" s="34"/>
      <c r="O23" s="34"/>
      <c r="P23" s="34"/>
      <c r="R23" s="29" t="str">
        <f>CONCATENATE($B$10,'look ups'!A27)</f>
        <v>NHSScotland2014/15</v>
      </c>
      <c r="S23" s="29" t="str">
        <f>CONCATENATE('look ups'!A9,$B$10)</f>
        <v>NHS HighlandNHSScotland</v>
      </c>
    </row>
    <row r="24" spans="1:19" ht="15.5" customHeight="1" x14ac:dyDescent="0.35">
      <c r="A24" s="13" t="str">
        <f>IFERROR(IF($B$8="Board",$B$10,'look ups'!A10),"")</f>
        <v>NHSScotland</v>
      </c>
      <c r="B24" s="25" t="str">
        <f>_xlfn.IFNA(IFERROR(IF($B$8="Board", 1*(VLOOKUP($R24, camhs!$A$2:$Z$861, 3, FALSE)), 1*(VLOOKUP('Table 1'!$S24, camhs!$A$2:$Z$861, 3, FALSE))), IF($B$8="Board", VLOOKUP($R24, camhs!$A$2:$Z$861, 3, FALSE), VLOOKUP('Table 1'!$S24, camhs!$A$2:$Z$861, 3, FALSE))), "")</f>
        <v>2013/14</v>
      </c>
      <c r="C24" s="15">
        <f xml:space="preserve"> _xlfn.IFNA(IFERROR(IF($B$8="Board", 1*(VLOOKUP($R24,camhs!$A$2:$Z$861,4,FALSE)), 1*(VLOOKUP('Table 1'!$S24, camhs!$A$2:$Z$861, 4, FALSE))), IF($B$8="Board", VLOOKUP($R24,camhs!$A$2:$Z$861,4,FALSE), VLOOKUP('Table 1'!$S24, camhs!$A$2:$Z$861, 4, FALSE))), "")</f>
        <v>9986553168.8899994</v>
      </c>
      <c r="D24" s="15">
        <f>_xlfn.IFNA(IFERROR(IF($B$8="Board", 1*(VLOOKUP($R24, camhs!$A$2:$Z$861, 5, FALSE)), 1*(VLOOKUP('Table 1'!$S24, camhs!$A$2:$Z$861, 5, FALSE))), IF($B$8="Board", VLOOKUP($R24, camhs!$A$2:$Z$861, 5, FALSE), VLOOKUP('Table 1'!$S24, camhs!$A$2:$Z$861, 5, FALSE))), "")</f>
        <v>896711083.99000001</v>
      </c>
      <c r="E24" s="15">
        <f xml:space="preserve"> _xlfn.IFNA(IFERROR(IF($B$8="Board", 1*(VLOOKUP($R24, camhs!$A$2:$Z$861, 6, FALSE)), 1*(VLOOKUP('Table 1'!$S24, camhs!$A$2:$Z$861, 6, FALSE))), IF($B$8="Board", VLOOKUP($R24,camhs!$A$2:$Z$861, 6, FALSE), VLOOKUP('Table 1'!$S24, camhs!$A$2:$Z$861, 6, FALSE))), "")</f>
        <v>484072565.92000002</v>
      </c>
      <c r="F24" s="15">
        <f>_xlfn.IFNA(IFERROR(IF($B$8="Board", 1*(VLOOKUP($R24,camhs!$A$2:$Z$861, 7, FALSE)), 1*(VLOOKUP('Table 1'!$S24, camhs!$A$2:$Z$861, 7, FALSE))), IF($B$8="Board", VLOOKUP($R24, camhs!$A$2:$Z$861, 7, FALSE), VLOOKUP('Table 1'!$S24, camhs!$A$2:$Z$861, 7, FALSE))), "")</f>
        <v>228025979.33000001</v>
      </c>
      <c r="G24" s="15">
        <f>_xlfn.IFNA(IFERROR(IF($B$8="Board",1*(VLOOKUP($R24,camhs!$A$2:$Z$861,8,FALSE)), 1*(VLOOKUP('Table 1'!$S24,camhs!$A$2:$Z$861,8,FALSE))), IF($B$8="Board",VLOOKUP($R24,camhs!$A$2:$Z$861,8,FALSE),VLOOKUP('Table 1'!$S24,camhs!$A$2:$Z$861,8,FALSE))), "")</f>
        <v>48427333.450000003</v>
      </c>
      <c r="H24" s="15">
        <f>_xlfn.IFNA(IFERROR(IF($B$8="Board",1*(VLOOKUP($R24,camhs!$A$2:$Z$861,9,FALSE)),1*(VLOOKUP('Table 1'!$S24,camhs!$A$2:$Z$861,9,FALSE))), IF($B$8="Board", (VLOOKUP($R24,camhs!$A$2:$Z$861,9,FALSE)), (VLOOKUP('Table 1'!$S24,camhs!$A$2:$Z$861,9,FALSE)))), "")</f>
        <v>82928208.969999999</v>
      </c>
      <c r="I24" s="15">
        <f>_xlfn.IFNA(IFERROR(IF($B$8="Board",1*(VLOOKUP($R24,camhs!$A$2:$Z$861,10,FALSE)),1*(VLOOKUP('Table 1'!$S24,camhs!$A$2:$Z$861,10,FALSE))), IF($B$8="Board",(VLOOKUP($R24,camhs!$A$2:$Z$861,10,FALSE)), (VLOOKUP('Table 1'!$S24,camhs!$A$2:$Z$861,10,FALSE)))),"")</f>
        <v>16330450.26</v>
      </c>
      <c r="J24" s="15">
        <f>_xlfn.IFNA(IFERROR(IF($B$8="Board",1*(VLOOKUP($R24,camhs!$A$2:$Z$861,11,FALSE)), 1*(VLOOKUP('Table 1'!$S24,camhs!$A$2:$Z$861,11,FALSE))), (IF($B$8="Board",VLOOKUP($R24,camhs!$A$2:$Z$861,11,FALSE),VLOOKUP('Table 1'!$S24,camhs!$A$2:$Z$861,11,FALSE)))),"")</f>
        <v>36926546.060000002</v>
      </c>
      <c r="K24" s="11">
        <f>_xlfn.IFNA(IFERROR(IF($B$8="Board",1*(VLOOKUP($R24,camhs!$A$2:$Z$861,12,FALSE)), 1*(VLOOKUP('Table 1'!$S24,camhs!$A$2:$Z$861,12,FALSE))), (IF($B$8="Board",VLOOKUP($R24,camhs!$A$2:$Z$861,12,FALSE),VLOOKUP('Table 1'!$S24,camhs!$A$2:$Z$861,12,FALSE)))),"")</f>
        <v>8.9791849983177796E-2</v>
      </c>
      <c r="L24" s="11">
        <f>_xlfn.IFNA(IFERROR(IF($B$8="Board",1*(VLOOKUP($R24,camhs!$A$2:$Z$861,13,FALSE)), 1*(VLOOKUP('Table 1'!$S24,camhs!$A$2:$Z$861,13,FALSE))), (IF($B$8="Board",VLOOKUP($R24,camhs!$A$2:$Z$861,13,FALSE),VLOOKUP('Table 1'!$S24,camhs!$A$2:$Z$861,13,FALSE)))),"")</f>
        <v>4.8492540550287497E-3</v>
      </c>
      <c r="M24" s="34"/>
      <c r="N24" s="34"/>
      <c r="O24" s="34"/>
      <c r="P24" s="34"/>
      <c r="R24" s="29" t="str">
        <f>CONCATENATE($B$10,'look ups'!A28)</f>
        <v>NHSScotland2013/14</v>
      </c>
      <c r="S24" s="29" t="str">
        <f>CONCATENATE('look ups'!A10,$B$10)</f>
        <v>NHS LanarkshireNHSScotland</v>
      </c>
    </row>
    <row r="25" spans="1:19" ht="15.5" customHeight="1" x14ac:dyDescent="0.35">
      <c r="A25" s="13" t="str">
        <f>IFERROR(IF($B$8="Board",$B$10,'look ups'!A11),"")</f>
        <v>NHSScotland</v>
      </c>
      <c r="B25" s="25" t="str">
        <f>_xlfn.IFNA(IFERROR(IF($B$8="Board", 1*(VLOOKUP($R25, camhs!$A$2:$Z$861, 3, FALSE)), 1*(VLOOKUP('Table 1'!$S25, camhs!$A$2:$Z$861, 3, FALSE))), IF($B$8="Board", VLOOKUP($R25, camhs!$A$2:$Z$861, 3, FALSE), VLOOKUP('Table 1'!$S25, camhs!$A$2:$Z$861, 3, FALSE))), "")</f>
        <v>2012/13</v>
      </c>
      <c r="C25" s="15">
        <f xml:space="preserve"> _xlfn.IFNA(IFERROR(IF($B$8="Board", 1*(VLOOKUP($R25,camhs!$A$2:$Z$861,4,FALSE)), 1*(VLOOKUP('Table 1'!$S25, camhs!$A$2:$Z$861, 4, FALSE))), IF($B$8="Board", VLOOKUP($R25,camhs!$A$2:$Z$861,4,FALSE), VLOOKUP('Table 1'!$S25, camhs!$A$2:$Z$861, 4, FALSE))), "")</f>
        <v>9755127114.7600002</v>
      </c>
      <c r="D25" s="15">
        <f>_xlfn.IFNA(IFERROR(IF($B$8="Board", 1*(VLOOKUP($R25, camhs!$A$2:$Z$861, 5, FALSE)), 1*(VLOOKUP('Table 1'!$S25, camhs!$A$2:$Z$861, 5, FALSE))), IF($B$8="Board", VLOOKUP($R25, camhs!$A$2:$Z$861, 5, FALSE), VLOOKUP('Table 1'!$S25, camhs!$A$2:$Z$861, 5, FALSE))), "")</f>
        <v>899080937.51999998</v>
      </c>
      <c r="E25" s="15">
        <f xml:space="preserve"> _xlfn.IFNA(IFERROR(IF($B$8="Board", 1*(VLOOKUP($R25, camhs!$A$2:$Z$861, 6, FALSE)), 1*(VLOOKUP('Table 1'!$S25, camhs!$A$2:$Z$861, 6, FALSE))), IF($B$8="Board", VLOOKUP($R25,camhs!$A$2:$Z$861, 6, FALSE), VLOOKUP('Table 1'!$S25, camhs!$A$2:$Z$861, 6, FALSE))), "")</f>
        <v>479960061.06999999</v>
      </c>
      <c r="F25" s="15">
        <f>_xlfn.IFNA(IFERROR(IF($B$8="Board", 1*(VLOOKUP($R25,camhs!$A$2:$Z$861, 7, FALSE)), 1*(VLOOKUP('Table 1'!$S25, camhs!$A$2:$Z$861, 7, FALSE))), IF($B$8="Board", VLOOKUP($R25, camhs!$A$2:$Z$861, 7, FALSE), VLOOKUP('Table 1'!$S25, camhs!$A$2:$Z$861, 7, FALSE))), "")</f>
        <v>234357942.15000001</v>
      </c>
      <c r="G25" s="15">
        <f>_xlfn.IFNA(IFERROR(IF($B$8="Board",1*(VLOOKUP($R25,camhs!$A$2:$Z$861,8,FALSE)), 1*(VLOOKUP('Table 1'!$S25,camhs!$A$2:$Z$861,8,FALSE))), IF($B$8="Board",VLOOKUP($R25,camhs!$A$2:$Z$861,8,FALSE),VLOOKUP('Table 1'!$S25,camhs!$A$2:$Z$861,8,FALSE))), "")</f>
        <v>45553249.560000002</v>
      </c>
      <c r="H25" s="15">
        <f>_xlfn.IFNA(IFERROR(IF($B$8="Board",1*(VLOOKUP($R25,camhs!$A$2:$Z$861,9,FALSE)),1*(VLOOKUP('Table 1'!$S25,camhs!$A$2:$Z$861,9,FALSE))), IF($B$8="Board", (VLOOKUP($R25,camhs!$A$2:$Z$861,9,FALSE)), (VLOOKUP('Table 1'!$S25,camhs!$A$2:$Z$861,9,FALSE)))), "")</f>
        <v>85519493.219999999</v>
      </c>
      <c r="I25" s="15">
        <f>_xlfn.IFNA(IFERROR(IF($B$8="Board",1*(VLOOKUP($R25,camhs!$A$2:$Z$861,10,FALSE)),1*(VLOOKUP('Table 1'!$S25,camhs!$A$2:$Z$861,10,FALSE))), IF($B$8="Board",(VLOOKUP($R25,camhs!$A$2:$Z$861,10,FALSE)), (VLOOKUP('Table 1'!$S25,camhs!$A$2:$Z$861,10,FALSE)))),"")</f>
        <v>17192943.010000002</v>
      </c>
      <c r="J25" s="15">
        <f>_xlfn.IFNA(IFERROR(IF($B$8="Board",1*(VLOOKUP($R25,camhs!$A$2:$Z$861,11,FALSE)), 1*(VLOOKUP('Table 1'!$S25,camhs!$A$2:$Z$861,11,FALSE))), (IF($B$8="Board",VLOOKUP($R25,camhs!$A$2:$Z$861,11,FALSE),VLOOKUP('Table 1'!$S25,camhs!$A$2:$Z$861,11,FALSE)))),"")</f>
        <v>36497248.509999998</v>
      </c>
      <c r="K25" s="11">
        <f>_xlfn.IFNA(IFERROR(IF($B$8="Board",1*(VLOOKUP($R25,camhs!$A$2:$Z$861,12,FALSE)), 1*(VLOOKUP('Table 1'!$S25,camhs!$A$2:$Z$861,12,FALSE))), (IF($B$8="Board",VLOOKUP($R25,camhs!$A$2:$Z$861,12,FALSE),VLOOKUP('Table 1'!$S25,camhs!$A$2:$Z$861,12,FALSE)))),"")</f>
        <v>9.2164963812685199E-2</v>
      </c>
      <c r="L25" s="11">
        <f>_xlfn.IFNA(IFERROR(IF($B$8="Board",1*(VLOOKUP($R25,camhs!$A$2:$Z$861,13,FALSE)), 1*(VLOOKUP('Table 1'!$S25,camhs!$A$2:$Z$861,13,FALSE))), (IF($B$8="Board",VLOOKUP($R25,camhs!$A$2:$Z$861,13,FALSE),VLOOKUP('Table 1'!$S25,camhs!$A$2:$Z$861,13,FALSE)))),"")</f>
        <v>4.66967257567312E-3</v>
      </c>
      <c r="M25" s="34"/>
      <c r="N25" s="34"/>
      <c r="O25" s="34"/>
      <c r="P25" s="34"/>
      <c r="R25" s="29" t="str">
        <f>CONCATENATE($B$10,'look ups'!A29)</f>
        <v>NHSScotland2012/13</v>
      </c>
      <c r="S25" s="29" t="str">
        <f>CONCATENATE('look ups'!A11,$B$10)</f>
        <v>NHS LothianNHSScotland</v>
      </c>
    </row>
    <row r="26" spans="1:19" ht="15.5" customHeight="1" x14ac:dyDescent="0.35">
      <c r="A26" s="13" t="str">
        <f>IFERROR(IF($B$8="Board",$B$10,'look ups'!A12),"")</f>
        <v>NHSScotland</v>
      </c>
      <c r="B26" s="25" t="str">
        <f>_xlfn.IFNA(IFERROR(IF($B$8="Board", 1*(VLOOKUP($R26, camhs!$A$2:$Z$861, 3, FALSE)), 1*(VLOOKUP('Table 1'!$S26, camhs!$A$2:$Z$861, 3, FALSE))), IF($B$8="Board", VLOOKUP($R26, camhs!$A$2:$Z$861, 3, FALSE), VLOOKUP('Table 1'!$S26, camhs!$A$2:$Z$861, 3, FALSE))), "")</f>
        <v>2011/12</v>
      </c>
      <c r="C26" s="15">
        <f xml:space="preserve"> _xlfn.IFNA(IFERROR(IF($B$8="Board", 1*(VLOOKUP($R26,camhs!$A$2:$Z$861,4,FALSE)), 1*(VLOOKUP('Table 1'!$S26, camhs!$A$2:$Z$861, 4, FALSE))), IF($B$8="Board", VLOOKUP($R26,camhs!$A$2:$Z$861,4,FALSE), VLOOKUP('Table 1'!$S26, camhs!$A$2:$Z$861, 4, FALSE))), "")</f>
        <v>9612491580.5200005</v>
      </c>
      <c r="D26" s="15">
        <f>_xlfn.IFNA(IFERROR(IF($B$8="Board", 1*(VLOOKUP($R26, camhs!$A$2:$Z$861, 5, FALSE)), 1*(VLOOKUP('Table 1'!$S26, camhs!$A$2:$Z$861, 5, FALSE))), IF($B$8="Board", VLOOKUP($R26, camhs!$A$2:$Z$861, 5, FALSE), VLOOKUP('Table 1'!$S26, camhs!$A$2:$Z$861, 5, FALSE))), "")</f>
        <v>877002085.11000001</v>
      </c>
      <c r="E26" s="15">
        <f xml:space="preserve"> _xlfn.IFNA(IFERROR(IF($B$8="Board", 1*(VLOOKUP($R26, camhs!$A$2:$Z$861, 6, FALSE)), 1*(VLOOKUP('Table 1'!$S26, camhs!$A$2:$Z$861, 6, FALSE))), IF($B$8="Board", VLOOKUP($R26,camhs!$A$2:$Z$861, 6, FALSE), VLOOKUP('Table 1'!$S26, camhs!$A$2:$Z$861, 6, FALSE))), "")</f>
        <v>446925896.64999998</v>
      </c>
      <c r="F26" s="15">
        <f>_xlfn.IFNA(IFERROR(IF($B$8="Board", 1*(VLOOKUP($R26,camhs!$A$2:$Z$861, 7, FALSE)), 1*(VLOOKUP('Table 1'!$S26, camhs!$A$2:$Z$861, 7, FALSE))), IF($B$8="Board", VLOOKUP($R26, camhs!$A$2:$Z$861, 7, FALSE), VLOOKUP('Table 1'!$S26, camhs!$A$2:$Z$861, 7, FALSE))), "")</f>
        <v>235225799.63999999</v>
      </c>
      <c r="G26" s="15">
        <f>_xlfn.IFNA(IFERROR(IF($B$8="Board",1*(VLOOKUP($R26,camhs!$A$2:$Z$861,8,FALSE)), 1*(VLOOKUP('Table 1'!$S26,camhs!$A$2:$Z$861,8,FALSE))), IF($B$8="Board",VLOOKUP($R26,camhs!$A$2:$Z$861,8,FALSE),VLOOKUP('Table 1'!$S26,camhs!$A$2:$Z$861,8,FALSE))), "")</f>
        <v>43802919.5</v>
      </c>
      <c r="H26" s="15">
        <f>_xlfn.IFNA(IFERROR(IF($B$8="Board",1*(VLOOKUP($R26,camhs!$A$2:$Z$861,9,FALSE)),1*(VLOOKUP('Table 1'!$S26,camhs!$A$2:$Z$861,9,FALSE))), IF($B$8="Board", (VLOOKUP($R26,camhs!$A$2:$Z$861,9,FALSE)), (VLOOKUP('Table 1'!$S26,camhs!$A$2:$Z$861,9,FALSE)))), "")</f>
        <v>84885435.849999994</v>
      </c>
      <c r="I26" s="15">
        <f>_xlfn.IFNA(IFERROR(IF($B$8="Board",1*(VLOOKUP($R26,camhs!$A$2:$Z$861,10,FALSE)),1*(VLOOKUP('Table 1'!$S26,camhs!$A$2:$Z$861,10,FALSE))), IF($B$8="Board",(VLOOKUP($R26,camhs!$A$2:$Z$861,10,FALSE)), (VLOOKUP('Table 1'!$S26,camhs!$A$2:$Z$861,10,FALSE)))),"")</f>
        <v>17850543.25</v>
      </c>
      <c r="J26" s="15">
        <f>_xlfn.IFNA(IFERROR(IF($B$8="Board",1*(VLOOKUP($R26,camhs!$A$2:$Z$861,11,FALSE)), 1*(VLOOKUP('Table 1'!$S26,camhs!$A$2:$Z$861,11,FALSE))), (IF($B$8="Board",VLOOKUP($R26,camhs!$A$2:$Z$861,11,FALSE),VLOOKUP('Table 1'!$S26,camhs!$A$2:$Z$861,11,FALSE)))),"")</f>
        <v>48311490.219999902</v>
      </c>
      <c r="K26" s="11">
        <f>_xlfn.IFNA(IFERROR(IF($B$8="Board",1*(VLOOKUP($R26,camhs!$A$2:$Z$861,12,FALSE)), 1*(VLOOKUP('Table 1'!$S26,camhs!$A$2:$Z$861,12,FALSE))), (IF($B$8="Board",VLOOKUP($R26,camhs!$A$2:$Z$861,12,FALSE),VLOOKUP('Table 1'!$S26,camhs!$A$2:$Z$861,12,FALSE)))),"")</f>
        <v>9.1235667439987206E-2</v>
      </c>
      <c r="L26" s="11">
        <f>_xlfn.IFNA(IFERROR(IF($B$8="Board",1*(VLOOKUP($R26,camhs!$A$2:$Z$861,13,FALSE)), 1*(VLOOKUP('Table 1'!$S26,camhs!$A$2:$Z$861,13,FALSE))), (IF($B$8="Board",VLOOKUP($R26,camhs!$A$2:$Z$861,13,FALSE),VLOOKUP('Table 1'!$S26,camhs!$A$2:$Z$861,13,FALSE)))),"")</f>
        <v>4.5568746805217403E-3</v>
      </c>
      <c r="M26" s="34"/>
      <c r="N26" s="34"/>
      <c r="O26" s="34"/>
      <c r="P26" s="34"/>
      <c r="R26" s="29" t="str">
        <f>CONCATENATE($B$10,'look ups'!A30)</f>
        <v>NHSScotland2011/12</v>
      </c>
      <c r="S26" s="29" t="str">
        <f>CONCATENATE('look ups'!A12,$B$10)</f>
        <v>NHS OrkneyNHSScotland</v>
      </c>
    </row>
    <row r="27" spans="1:19" ht="15.5" customHeight="1" x14ac:dyDescent="0.35">
      <c r="A27" s="13" t="str">
        <f>IFERROR(IF($B$8="Board","",'look ups'!A13),"")</f>
        <v/>
      </c>
      <c r="B27" s="25" t="str">
        <f>_xlfn.IFNA(IFERROR(IF($B$8="Board", 1*(VLOOKUP($R27, camhs!$A$2:$Z$861, 3, FALSE)), 1*(VLOOKUP('Table 1'!$S27, camhs!$A$2:$Z$861, 3, FALSE))), IF($B$8="Board", VLOOKUP($R27, camhs!$A$2:$Z$861, 3, FALSE), VLOOKUP('Table 1'!$S27, camhs!$A$2:$Z$861, 3, FALSE))), "")</f>
        <v/>
      </c>
      <c r="C27" s="15" t="str">
        <f xml:space="preserve"> _xlfn.IFNA(IFERROR(IF($B$8="Board", 1*(VLOOKUP($R27,camhs!$A$2:$Z$861,4,FALSE)), 1*(VLOOKUP('Table 1'!$S27, camhs!$A$2:$Z$861, 4, FALSE))), IF($B$8="Board", VLOOKUP($R27,camhs!$A$2:$Z$861,4,FALSE), VLOOKUP('Table 1'!$S27, camhs!$A$2:$Z$861, 4, FALSE))), "")</f>
        <v/>
      </c>
      <c r="D27" s="15" t="str">
        <f>_xlfn.IFNA(IFERROR(IF($B$8="Board", 1*(VLOOKUP($R27, camhs!$A$2:$Z$861, 5, FALSE)), 1*(VLOOKUP('Table 1'!$S27, camhs!$A$2:$Z$861, 5, FALSE))), IF($B$8="Board", VLOOKUP($R27, camhs!$A$2:$Z$861, 5, FALSE), VLOOKUP('Table 1'!$S27, camhs!$A$2:$Z$861, 5, FALSE))), "")</f>
        <v/>
      </c>
      <c r="E27" s="15" t="str">
        <f xml:space="preserve"> _xlfn.IFNA(IFERROR(IF($B$8="Board", 1*(VLOOKUP($R27, camhs!$A$2:$Z$861, 6, FALSE)), 1*(VLOOKUP('Table 1'!$S27, camhs!$A$2:$Z$861, 6, FALSE))), IF($B$8="Board", VLOOKUP($R27,camhs!$A$2:$Z$861, 6, FALSE), VLOOKUP('Table 1'!$S27, camhs!$A$2:$Z$861, 6, FALSE))), "")</f>
        <v/>
      </c>
      <c r="F27" s="15" t="str">
        <f>_xlfn.IFNA(IFERROR(IF($B$8="Board", 1*(VLOOKUP($R27,camhs!$A$2:$Z$861, 7, FALSE)), 1*(VLOOKUP('Table 1'!$S27, camhs!$A$2:$Z$861, 7, FALSE))), IF($B$8="Board", VLOOKUP($R27, camhs!$A$2:$Z$861, 7, FALSE), VLOOKUP('Table 1'!$S27, camhs!$A$2:$Z$861, 7, FALSE))), "")</f>
        <v/>
      </c>
      <c r="G27" s="15" t="str">
        <f>_xlfn.IFNA(IFERROR(IF($B$8="Board",1*(VLOOKUP($R27,camhs!$A$2:$Z$861,8,FALSE)), 1*(VLOOKUP('Table 1'!$S27,camhs!$A$2:$Z$861,8,FALSE))), IF($B$8="Board",VLOOKUP($R27,camhs!$A$2:$Z$861,8,FALSE),VLOOKUP('Table 1'!$S27,camhs!$A$2:$Z$861,8,FALSE))), "")</f>
        <v/>
      </c>
      <c r="H27" s="15" t="str">
        <f>_xlfn.IFNA(IFERROR(IF($B$8="Board",1*(VLOOKUP($R27,camhs!$A$2:$Z$861,9,FALSE)),1*(VLOOKUP('Table 1'!$S27,camhs!$A$2:$Z$861,9,FALSE))), IF($B$8="Board", (VLOOKUP($R27,camhs!$A$2:$Z$861,9,FALSE)), (VLOOKUP('Table 1'!$S27,camhs!$A$2:$Z$861,9,FALSE)))), "")</f>
        <v/>
      </c>
      <c r="I27" s="15" t="str">
        <f>_xlfn.IFNA(IFERROR(IF($B$8="Board",1*(VLOOKUP($R27,camhs!$A$2:$Z$861,10,FALSE)),1*(VLOOKUP('Table 1'!$S27,camhs!$A$2:$Z$861,10,FALSE))), IF($B$8="Board",(VLOOKUP($R27,camhs!$A$2:$Z$861,10,FALSE)), (VLOOKUP('Table 1'!$S27,camhs!$A$2:$Z$861,10,FALSE)))),"")</f>
        <v/>
      </c>
      <c r="J27" s="15" t="str">
        <f>_xlfn.IFNA(IFERROR(IF($B$8="Board",1*(VLOOKUP($R27,camhs!$A$2:$Z$861,11,FALSE)), 1*(VLOOKUP('Table 1'!$S27,camhs!$A$2:$Z$861,11,FALSE))), (IF($B$8="Board",VLOOKUP($R27,camhs!$A$2:$Z$861,11,FALSE),VLOOKUP('Table 1'!$S27,camhs!$A$2:$Z$861,11,FALSE)))),"")</f>
        <v/>
      </c>
      <c r="K27" s="11" t="str">
        <f>_xlfn.IFNA(IFERROR(IF($B$8="Board",1*(VLOOKUP($R27,camhs!$A$2:$Z$861,12,FALSE)), 1*(VLOOKUP('Table 1'!$S27,camhs!$A$2:$Z$861,12,FALSE))), (IF($B$8="Board",VLOOKUP($R27,camhs!$A$2:$Z$861,12,FALSE),VLOOKUP('Table 1'!$S27,camhs!$A$2:$Z$861,12,FALSE)))),"")</f>
        <v/>
      </c>
      <c r="L27" s="11" t="str">
        <f>_xlfn.IFNA(IFERROR(IF($B$8="Board",1*(VLOOKUP($R27,camhs!$A$2:$Z$861,13,FALSE)), 1*(VLOOKUP('Table 1'!$S27,camhs!$A$2:$Z$861,13,FALSE))), (IF($B$8="Board",VLOOKUP($R27,camhs!$A$2:$Z$861,13,FALSE),VLOOKUP('Table 1'!$S27,camhs!$A$2:$Z$861,13,FALSE)))),"")</f>
        <v/>
      </c>
      <c r="M27" s="34"/>
      <c r="N27" s="34"/>
      <c r="O27" s="34"/>
      <c r="P27" s="34"/>
      <c r="R27" s="29" t="str">
        <f>CONCATENATE($B$10,'look ups'!A31)</f>
        <v>NHSScotlandBoard</v>
      </c>
      <c r="S27" s="29" t="str">
        <f>CONCATENATE('look ups'!A13,$B$10)</f>
        <v>NHS ShetlandNHSScotland</v>
      </c>
    </row>
    <row r="28" spans="1:19" ht="15.5" customHeight="1" x14ac:dyDescent="0.35">
      <c r="A28" s="13" t="str">
        <f>IFERROR(IF($B$8="Board","",'look ups'!A14),"")</f>
        <v/>
      </c>
      <c r="B28" s="25" t="str">
        <f>_xlfn.IFNA(IFERROR(IF($B$8="Board", 1*(VLOOKUP($R28, camhs!$A$2:$Z$861, 3, FALSE)), 1*(VLOOKUP('Table 1'!$S28, camhs!$A$2:$Z$861, 3, FALSE))), IF($B$8="Board", VLOOKUP($R28, camhs!$A$2:$Z$861, 3, FALSE), VLOOKUP('Table 1'!$S28, camhs!$A$2:$Z$861, 3, FALSE))), "")</f>
        <v/>
      </c>
      <c r="C28" s="15" t="str">
        <f xml:space="preserve"> _xlfn.IFNA(IFERROR(IF($B$8="Board", 1*(VLOOKUP($R28,camhs!$A$2:$Z$861,4,FALSE)), 1*(VLOOKUP('Table 1'!$S28, camhs!$A$2:$Z$861, 4, FALSE))), IF($B$8="Board", VLOOKUP($R28,camhs!$A$2:$Z$861,4,FALSE), VLOOKUP('Table 1'!$S28, camhs!$A$2:$Z$861, 4, FALSE))), "")</f>
        <v/>
      </c>
      <c r="D28" s="15" t="str">
        <f>_xlfn.IFNA(IFERROR(IF($B$8="Board", 1*(VLOOKUP($R28, camhs!$A$2:$Z$861, 5, FALSE)), 1*(VLOOKUP('Table 1'!$S28, camhs!$A$2:$Z$861, 5, FALSE))), IF($B$8="Board", VLOOKUP($R28, camhs!$A$2:$Z$861, 5, FALSE), VLOOKUP('Table 1'!$S28, camhs!$A$2:$Z$861, 5, FALSE))), "")</f>
        <v/>
      </c>
      <c r="E28" s="15" t="str">
        <f xml:space="preserve"> _xlfn.IFNA(IFERROR(IF($B$8="Board", 1*(VLOOKUP($R28, camhs!$A$2:$Z$861, 6, FALSE)), 1*(VLOOKUP('Table 1'!$S28, camhs!$A$2:$Z$861, 6, FALSE))), IF($B$8="Board", VLOOKUP($R28,camhs!$A$2:$Z$861, 6, FALSE), VLOOKUP('Table 1'!$S28, camhs!$A$2:$Z$861, 6, FALSE))), "")</f>
        <v/>
      </c>
      <c r="F28" s="15" t="str">
        <f>_xlfn.IFNA(IFERROR(IF($B$8="Board", 1*(VLOOKUP($R28,camhs!$A$2:$Z$861, 7, FALSE)), 1*(VLOOKUP('Table 1'!$S28, camhs!$A$2:$Z$861, 7, FALSE))), IF($B$8="Board", VLOOKUP($R28, camhs!$A$2:$Z$861, 7, FALSE), VLOOKUP('Table 1'!$S28, camhs!$A$2:$Z$861, 7, FALSE))), "")</f>
        <v/>
      </c>
      <c r="G28" s="15" t="str">
        <f>_xlfn.IFNA(IFERROR(IF($B$8="Board",1*(VLOOKUP($R28,camhs!$A$2:$Z$861,8,FALSE)), 1*(VLOOKUP('Table 1'!$S28,camhs!$A$2:$Z$861,8,FALSE))), IF($B$8="Board",VLOOKUP($R28,camhs!$A$2:$Z$861,8,FALSE),VLOOKUP('Table 1'!$S28,camhs!$A$2:$Z$861,8,FALSE))), "")</f>
        <v/>
      </c>
      <c r="H28" s="15" t="str">
        <f>_xlfn.IFNA(IFERROR(IF($B$8="Board",1*(VLOOKUP($R28,camhs!$A$2:$Z$861,9,FALSE)),1*(VLOOKUP('Table 1'!$S28,camhs!$A$2:$Z$861,9,FALSE))), IF($B$8="Board", (VLOOKUP($R28,camhs!$A$2:$Z$861,9,FALSE)), (VLOOKUP('Table 1'!$S28,camhs!$A$2:$Z$861,9,FALSE)))), "")</f>
        <v/>
      </c>
      <c r="I28" s="15" t="str">
        <f>_xlfn.IFNA(IFERROR(IF($B$8="Board",1*(VLOOKUP($R28,camhs!$A$2:$Z$861,10,FALSE)),1*(VLOOKUP('Table 1'!$S28,camhs!$A$2:$Z$861,10,FALSE))), IF($B$8="Board",(VLOOKUP($R28,camhs!$A$2:$Z$861,10,FALSE)), (VLOOKUP('Table 1'!$S28,camhs!$A$2:$Z$861,10,FALSE)))),"")</f>
        <v/>
      </c>
      <c r="J28" s="15" t="str">
        <f>_xlfn.IFNA(IFERROR(IF($B$8="Board",1*(VLOOKUP($R28,camhs!$A$2:$Z$861,11,FALSE)), 1*(VLOOKUP('Table 1'!$S28,camhs!$A$2:$Z$861,11,FALSE))), (IF($B$8="Board",VLOOKUP($R28,camhs!$A$2:$Z$861,11,FALSE),VLOOKUP('Table 1'!$S28,camhs!$A$2:$Z$861,11,FALSE)))),"")</f>
        <v/>
      </c>
      <c r="K28" s="11" t="str">
        <f>_xlfn.IFNA(IFERROR(IF($B$8="Board",1*(VLOOKUP($R28,camhs!$A$2:$Z$861,12,FALSE)), 1*(VLOOKUP('Table 1'!$S28,camhs!$A$2:$Z$861,12,FALSE))), (IF($B$8="Board",VLOOKUP($R28,camhs!$A$2:$Z$861,12,FALSE),VLOOKUP('Table 1'!$S28,camhs!$A$2:$Z$861,12,FALSE)))),"")</f>
        <v/>
      </c>
      <c r="L28" s="11" t="str">
        <f>_xlfn.IFNA(IFERROR(IF($B$8="Board",1*(VLOOKUP($R28,camhs!$A$2:$Z$861,13,FALSE)), 1*(VLOOKUP('Table 1'!$S28,camhs!$A$2:$Z$861,13,FALSE))), (IF($B$8="Board",VLOOKUP($R28,camhs!$A$2:$Z$861,13,FALSE),VLOOKUP('Table 1'!$S28,camhs!$A$2:$Z$861,13,FALSE)))),"")</f>
        <v/>
      </c>
      <c r="M28" s="34"/>
      <c r="N28" s="34"/>
      <c r="O28" s="34"/>
      <c r="P28" s="34"/>
      <c r="R28" s="29" t="str">
        <f>CONCATENATE($B$10,'look ups'!A32)</f>
        <v>NHSScotlandYear</v>
      </c>
      <c r="S28" s="29" t="str">
        <f>CONCATENATE('look ups'!A14,$B$10)</f>
        <v>NHS TaysideNHSScotland</v>
      </c>
    </row>
    <row r="29" spans="1:19" ht="15.5" customHeight="1" x14ac:dyDescent="0.35">
      <c r="A29" s="13" t="str">
        <f>IFERROR(IF($B$8="Board","",'look ups'!A15),"")</f>
        <v/>
      </c>
      <c r="B29" s="25" t="str">
        <f>_xlfn.IFNA(IFERROR(IF($B$8="Board", 1*(VLOOKUP($R29, camhs!$A$2:$Z$861, 3, FALSE)), 1*(VLOOKUP('Table 1'!$S29, camhs!$A$2:$Z$861, 3, FALSE))), IF($B$8="Board", VLOOKUP($R29, camhs!$A$2:$Z$861, 3, FALSE), VLOOKUP('Table 1'!$S29, camhs!$A$2:$Z$861, 3, FALSE))), "")</f>
        <v/>
      </c>
      <c r="C29" s="15" t="str">
        <f xml:space="preserve"> _xlfn.IFNA(IFERROR(IF($B$8="Board", 1*(VLOOKUP($R29,camhs!$A$2:$Z$861,4,FALSE)), 1*(VLOOKUP('Table 1'!$S29, camhs!$A$2:$Z$861, 4, FALSE))), IF($B$8="Board", VLOOKUP($R29,camhs!$A$2:$Z$861,4,FALSE), VLOOKUP('Table 1'!$S29, camhs!$A$2:$Z$861, 4, FALSE))), "")</f>
        <v/>
      </c>
      <c r="D29" s="15" t="str">
        <f>_xlfn.IFNA(IFERROR(IF($B$8="Board", 1*(VLOOKUP($R29, camhs!$A$2:$Z$861, 5, FALSE)), 1*(VLOOKUP('Table 1'!$S29, camhs!$A$2:$Z$861, 5, FALSE))), IF($B$8="Board", VLOOKUP($R29, camhs!$A$2:$Z$861, 5, FALSE), VLOOKUP('Table 1'!$S29, camhs!$A$2:$Z$861, 5, FALSE))), "")</f>
        <v/>
      </c>
      <c r="E29" s="15" t="str">
        <f xml:space="preserve"> _xlfn.IFNA(IFERROR(IF($B$8="Board", 1*(VLOOKUP($R29, camhs!$A$2:$Z$861, 6, FALSE)), 1*(VLOOKUP('Table 1'!$S29, camhs!$A$2:$Z$861, 6, FALSE))), IF($B$8="Board", VLOOKUP($R29,camhs!$A$2:$Z$861, 6, FALSE), VLOOKUP('Table 1'!$S29, camhs!$A$2:$Z$861, 6, FALSE))), "")</f>
        <v/>
      </c>
      <c r="F29" s="15" t="str">
        <f>_xlfn.IFNA(IFERROR(IF($B$8="Board", 1*(VLOOKUP($R29,camhs!$A$2:$Z$861, 7, FALSE)), 1*(VLOOKUP('Table 1'!$S29, camhs!$A$2:$Z$861, 7, FALSE))), IF($B$8="Board", VLOOKUP($R29, camhs!$A$2:$Z$861, 7, FALSE), VLOOKUP('Table 1'!$S29, camhs!$A$2:$Z$861, 7, FALSE))), "")</f>
        <v/>
      </c>
      <c r="G29" s="15" t="str">
        <f>_xlfn.IFNA(IFERROR(IF($B$8="Board",1*(VLOOKUP($R29,camhs!$A$2:$Z$861,8,FALSE)), 1*(VLOOKUP('Table 1'!$S29,camhs!$A$2:$Z$861,8,FALSE))), IF($B$8="Board",VLOOKUP($R29,camhs!$A$2:$Z$861,8,FALSE),VLOOKUP('Table 1'!$S29,camhs!$A$2:$Z$861,8,FALSE))), "")</f>
        <v/>
      </c>
      <c r="H29" s="15" t="str">
        <f>_xlfn.IFNA(IFERROR(IF($B$8="Board",1*(VLOOKUP($R29,camhs!$A$2:$Z$861,9,FALSE)),1*(VLOOKUP('Table 1'!$S29,camhs!$A$2:$Z$861,9,FALSE))), IF($B$8="Board", (VLOOKUP($R29,camhs!$A$2:$Z$861,9,FALSE)), (VLOOKUP('Table 1'!$S29,camhs!$A$2:$Z$861,9,FALSE)))), "")</f>
        <v/>
      </c>
      <c r="I29" s="15" t="str">
        <f>_xlfn.IFNA(IFERROR(IF($B$8="Board",1*(VLOOKUP($R29,camhs!$A$2:$Z$861,10,FALSE)),1*(VLOOKUP('Table 1'!$S29,camhs!$A$2:$Z$861,10,FALSE))), IF($B$8="Board",(VLOOKUP($R29,camhs!$A$2:$Z$861,10,FALSE)), (VLOOKUP('Table 1'!$S29,camhs!$A$2:$Z$861,10,FALSE)))),"")</f>
        <v/>
      </c>
      <c r="J29" s="15" t="str">
        <f>_xlfn.IFNA(IFERROR(IF($B$8="Board",1*(VLOOKUP($R29,camhs!$A$2:$Z$861,11,FALSE)), 1*(VLOOKUP('Table 1'!$S29,camhs!$A$2:$Z$861,11,FALSE))), (IF($B$8="Board",VLOOKUP($R29,camhs!$A$2:$Z$861,11,FALSE),VLOOKUP('Table 1'!$S29,camhs!$A$2:$Z$861,11,FALSE)))),"")</f>
        <v/>
      </c>
      <c r="K29" s="11" t="str">
        <f>_xlfn.IFNA(IFERROR(IF($B$8="Board",1*(VLOOKUP($R29,camhs!$A$2:$Z$861,12,FALSE)), 1*(VLOOKUP('Table 1'!$S29,camhs!$A$2:$Z$861,12,FALSE))), (IF($B$8="Board",VLOOKUP($R29,camhs!$A$2:$Z$861,12,FALSE),VLOOKUP('Table 1'!$S29,camhs!$A$2:$Z$861,12,FALSE)))),"")</f>
        <v/>
      </c>
      <c r="L29" s="11" t="str">
        <f>_xlfn.IFNA(IFERROR(IF($B$8="Board",1*(VLOOKUP($R29,camhs!$A$2:$Z$861,13,FALSE)), 1*(VLOOKUP('Table 1'!$S29,camhs!$A$2:$Z$861,13,FALSE))), (IF($B$8="Board",VLOOKUP($R29,camhs!$A$2:$Z$861,13,FALSE),VLOOKUP('Table 1'!$S29,camhs!$A$2:$Z$861,13,FALSE)))),"")</f>
        <v/>
      </c>
      <c r="M29" s="34"/>
      <c r="N29" s="34"/>
      <c r="O29" s="34"/>
      <c r="P29" s="34"/>
      <c r="R29" s="29" t="str">
        <f>CONCATENATE($B$10,'look ups'!A33)</f>
        <v>NHSScotland</v>
      </c>
      <c r="S29" s="29" t="str">
        <f>CONCATENATE('look ups'!A15,$B$10)</f>
        <v>NHS Western IslesNHSScotland</v>
      </c>
    </row>
    <row r="30" spans="1:19" ht="15.5" customHeight="1" x14ac:dyDescent="0.35">
      <c r="A30" s="13" t="str">
        <f>IFERROR(IF($B$8="Board","",'look ups'!A16),"")</f>
        <v/>
      </c>
      <c r="B30" s="25" t="str">
        <f>_xlfn.IFNA(IFERROR(IF($B$8="Board", 1*(VLOOKUP($R30, camhs!$A$2:$Z$861, 3, FALSE)), 1*(VLOOKUP('Table 1'!$S30, camhs!$A$2:$Z$861, 3, FALSE))), IF($B$8="Board", VLOOKUP($R30, camhs!$A$2:$Z$861, 3, FALSE), VLOOKUP('Table 1'!$S30, camhs!$A$2:$Z$861, 3, FALSE))), "")</f>
        <v/>
      </c>
      <c r="C30" s="15" t="str">
        <f xml:space="preserve"> _xlfn.IFNA(IFERROR(IF($B$8="Board", 1*(VLOOKUP($R30,camhs!$A$2:$Z$861,4,FALSE)), 1*(VLOOKUP('Table 1'!$S30, camhs!$A$2:$Z$861, 4, FALSE))), IF($B$8="Board", VLOOKUP($R30,camhs!$A$2:$Z$861,4,FALSE), VLOOKUP('Table 1'!$S30, camhs!$A$2:$Z$861, 4, FALSE))), "")</f>
        <v/>
      </c>
      <c r="D30" s="15" t="str">
        <f>_xlfn.IFNA(IFERROR(IF($B$8="Board", 1*(VLOOKUP($R30, camhs!$A$2:$Z$861, 5, FALSE)), 1*(VLOOKUP('Table 1'!$S30, camhs!$A$2:$Z$861, 5, FALSE))), IF($B$8="Board", VLOOKUP($R30, camhs!$A$2:$Z$861, 5, FALSE), VLOOKUP('Table 1'!$S30, camhs!$A$2:$Z$861, 5, FALSE))), "")</f>
        <v/>
      </c>
      <c r="E30" s="15" t="str">
        <f xml:space="preserve"> _xlfn.IFNA(IFERROR(IF($B$8="Board", 1*(VLOOKUP($R30, camhs!$A$2:$Z$861, 6, FALSE)), 1*(VLOOKUP('Table 1'!$S30, camhs!$A$2:$Z$861, 6, FALSE))), IF($B$8="Board", VLOOKUP($R30,camhs!$A$2:$Z$861, 6, FALSE), VLOOKUP('Table 1'!$S30, camhs!$A$2:$Z$861, 6, FALSE))), "")</f>
        <v/>
      </c>
      <c r="F30" s="15" t="str">
        <f>_xlfn.IFNA(IFERROR(IF($B$8="Board", 1*(VLOOKUP($R30,camhs!$A$2:$Z$861, 7, FALSE)), 1*(VLOOKUP('Table 1'!$S30, camhs!$A$2:$Z$861, 7, FALSE))), IF($B$8="Board", VLOOKUP($R30, camhs!$A$2:$Z$861, 7, FALSE), VLOOKUP('Table 1'!$S30, camhs!$A$2:$Z$861, 7, FALSE))), "")</f>
        <v/>
      </c>
      <c r="G30" s="15" t="str">
        <f>_xlfn.IFNA(IFERROR(IF($B$8="Board",1*(VLOOKUP($R30,camhs!$A$2:$Z$861,8,FALSE)), 1*(VLOOKUP('Table 1'!$S30,camhs!$A$2:$Z$861,8,FALSE))), IF($B$8="Board",VLOOKUP($R30,camhs!$A$2:$Z$861,8,FALSE),VLOOKUP('Table 1'!$S30,camhs!$A$2:$Z$861,8,FALSE))), "")</f>
        <v/>
      </c>
      <c r="H30" s="15" t="str">
        <f>_xlfn.IFNA(IFERROR(IF($B$8="Board",1*(VLOOKUP($R30,camhs!$A$2:$Z$861,9,FALSE)),1*(VLOOKUP('Table 1'!$S30,camhs!$A$2:$Z$861,9,FALSE))), IF($B$8="Board", (VLOOKUP($R30,camhs!$A$2:$Z$861,9,FALSE)), (VLOOKUP('Table 1'!$S30,camhs!$A$2:$Z$861,9,FALSE)))), "")</f>
        <v/>
      </c>
      <c r="I30" s="15" t="str">
        <f>_xlfn.IFNA(IFERROR(IF($B$8="Board",1*(VLOOKUP($R30,camhs!$A$2:$Z$861,10,FALSE)),1*(VLOOKUP('Table 1'!$S30,camhs!$A$2:$Z$861,10,FALSE))), IF($B$8="Board",(VLOOKUP($R30,camhs!$A$2:$Z$861,10,FALSE)), (VLOOKUP('Table 1'!$S30,camhs!$A$2:$Z$861,10,FALSE)))),"")</f>
        <v/>
      </c>
      <c r="J30" s="15" t="str">
        <f>_xlfn.IFNA(IFERROR(IF($B$8="Board",1*(VLOOKUP($R30,camhs!$A$2:$Z$861,11,FALSE)), 1*(VLOOKUP('Table 1'!$S30,camhs!$A$2:$Z$861,11,FALSE))), (IF($B$8="Board",VLOOKUP($R30,camhs!$A$2:$Z$861,11,FALSE),VLOOKUP('Table 1'!$S30,camhs!$A$2:$Z$861,11,FALSE)))),"")</f>
        <v/>
      </c>
      <c r="K30" s="11" t="str">
        <f>_xlfn.IFNA(IFERROR(IF($B$8="Board",1*(VLOOKUP($R30,camhs!$A$2:$Z$861,12,FALSE)), 1*(VLOOKUP('Table 1'!$S30,camhs!$A$2:$Z$861,12,FALSE))), (IF($B$8="Board",VLOOKUP($R30,camhs!$A$2:$Z$861,12,FALSE),VLOOKUP('Table 1'!$S30,camhs!$A$2:$Z$861,12,FALSE)))),"")</f>
        <v/>
      </c>
      <c r="L30" s="11" t="str">
        <f>_xlfn.IFNA(IFERROR(IF($B$8="Board",1*(VLOOKUP($R30,camhs!$A$2:$Z$861,13,FALSE)), 1*(VLOOKUP('Table 1'!$S30,camhs!$A$2:$Z$861,13,FALSE))), (IF($B$8="Board",VLOOKUP($R30,camhs!$A$2:$Z$861,13,FALSE),VLOOKUP('Table 1'!$S30,camhs!$A$2:$Z$861,13,FALSE)))),"")</f>
        <v/>
      </c>
      <c r="M30" s="34"/>
      <c r="N30" s="34"/>
      <c r="O30" s="34"/>
      <c r="P30" s="34"/>
      <c r="R30" s="29" t="str">
        <f>CONCATENATE($B$10,'look ups'!A34)</f>
        <v>NHSScotland</v>
      </c>
      <c r="S30" s="29" t="str">
        <f>CONCATENATE('look ups'!A16,$B$10)</f>
        <v>National Waiting Times Centre (Golden Jubilee)NHSScotland</v>
      </c>
    </row>
    <row r="31" spans="1:19" ht="15.5" customHeight="1" x14ac:dyDescent="0.35">
      <c r="A31" s="13" t="str">
        <f>IFERROR(IF($B$8="Board","",'look ups'!A17),"")</f>
        <v/>
      </c>
      <c r="B31" s="25" t="str">
        <f>_xlfn.IFNA(IFERROR(IF($B$8="Board", 1*(VLOOKUP($R31, camhs!$A$2:$Z$861, 3, FALSE)), 1*(VLOOKUP('Table 1'!$S31, camhs!$A$2:$Z$861, 3, FALSE))), IF($B$8="Board", VLOOKUP($R31, camhs!$A$2:$Z$861, 3, FALSE), VLOOKUP('Table 1'!$S31, camhs!$A$2:$Z$861, 3, FALSE))), "")</f>
        <v/>
      </c>
      <c r="C31" s="15" t="str">
        <f xml:space="preserve"> _xlfn.IFNA(IFERROR(IF($B$8="Board", 1*(VLOOKUP($R31,camhs!$A$2:$Z$861,4,FALSE)), 1*(VLOOKUP('Table 1'!$S31, camhs!$A$2:$Z$861, 4, FALSE))), IF($B$8="Board", VLOOKUP($R31,camhs!$A$2:$Z$861,4,FALSE), VLOOKUP('Table 1'!$S31, camhs!$A$2:$Z$861, 4, FALSE))), "")</f>
        <v/>
      </c>
      <c r="D31" s="15" t="str">
        <f>_xlfn.IFNA(IFERROR(IF($B$8="Board", 1*(VLOOKUP($R31, camhs!$A$2:$Z$861, 5, FALSE)), 1*(VLOOKUP('Table 1'!$S31, camhs!$A$2:$Z$861, 5, FALSE))), IF($B$8="Board", VLOOKUP($R31, camhs!$A$2:$Z$861, 5, FALSE), VLOOKUP('Table 1'!$S31, camhs!$A$2:$Z$861, 5, FALSE))), "")</f>
        <v/>
      </c>
      <c r="E31" s="15" t="str">
        <f xml:space="preserve"> _xlfn.IFNA(IFERROR(IF($B$8="Board", 1*(VLOOKUP($R31, camhs!$A$2:$Z$861, 6, FALSE)), 1*(VLOOKUP('Table 1'!$S31, camhs!$A$2:$Z$861, 6, FALSE))), IF($B$8="Board", VLOOKUP($R31,camhs!$A$2:$Z$861, 6, FALSE), VLOOKUP('Table 1'!$S31, camhs!$A$2:$Z$861, 6, FALSE))), "")</f>
        <v/>
      </c>
      <c r="F31" s="15" t="str">
        <f>_xlfn.IFNA(IFERROR(IF($B$8="Board", 1*(VLOOKUP($R31,camhs!$A$2:$Z$861, 7, FALSE)), 1*(VLOOKUP('Table 1'!$S31, camhs!$A$2:$Z$861, 7, FALSE))), IF($B$8="Board", VLOOKUP($R31, camhs!$A$2:$Z$861, 7, FALSE), VLOOKUP('Table 1'!$S31, camhs!$A$2:$Z$861, 7, FALSE))), "")</f>
        <v/>
      </c>
      <c r="G31" s="15" t="str">
        <f>IFERROR(IF($B$8="Board",VLOOKUP($R31,camhs!$A$2:$Z$861,8,FALSE),VLOOKUP('Table 1'!$S31,camhs!$A$2:$Z$861,8,FALSE)),"")</f>
        <v/>
      </c>
      <c r="H31" s="15" t="str">
        <f>_xlfn.IFNA(IFERROR(IF($B$8="Board",1*(VLOOKUP($R31,camhs!$A$2:$Z$861,9,FALSE)),1*(VLOOKUP('Table 1'!$S31,camhs!$A$2:$Z$861,9,FALSE))), IF($B$8="Board", (VLOOKUP($R31,camhs!$A$2:$Z$861,9,FALSE)), (VLOOKUP('Table 1'!$S31,camhs!$A$2:$Z$861,9,FALSE)))), "")</f>
        <v/>
      </c>
      <c r="I31" s="15" t="str">
        <f>_xlfn.IFNA(IFERROR(IF($B$8="Board",1*(VLOOKUP($R31,camhs!$A$2:$Z$861,10,FALSE)),1*(VLOOKUP('Table 1'!$S31,camhs!$A$2:$Z$861,10,FALSE))), IF($B$8="Board",(VLOOKUP($R31,camhs!$A$2:$Z$861,10,FALSE)), (VLOOKUP('Table 1'!$S31,camhs!$A$2:$Z$861,10,FALSE)))),"")</f>
        <v/>
      </c>
      <c r="J31" s="15" t="str">
        <f>_xlfn.IFNA(IFERROR(IF($B$8="Board",1*(VLOOKUP($R31,camhs!$A$2:$Z$861,11,FALSE)), 1*(VLOOKUP('Table 1'!$S31,camhs!$A$2:$Z$861,11,FALSE))), (IF($B$8="Board",VLOOKUP($R31,camhs!$A$2:$Z$861,11,FALSE),VLOOKUP('Table 1'!$S31,camhs!$A$2:$Z$861,11,FALSE)))),"")</f>
        <v/>
      </c>
      <c r="K31" s="11" t="str">
        <f>_xlfn.IFNA(IFERROR(IF($B$8="Board",1*(VLOOKUP($R31,camhs!$A$2:$Z$861,12,FALSE)), 1*(VLOOKUP('Table 1'!$S31,camhs!$A$2:$Z$861,12,FALSE))), (IF($B$8="Board",VLOOKUP($R31,camhs!$A$2:$Z$861,12,FALSE),VLOOKUP('Table 1'!$S31,camhs!$A$2:$Z$861,12,FALSE)))),"")</f>
        <v/>
      </c>
      <c r="L31" s="11" t="str">
        <f>_xlfn.IFNA(IFERROR(IF($B$8="Board",1*(VLOOKUP($R31,camhs!$A$2:$Z$861,13,FALSE)), 1*(VLOOKUP('Table 1'!$S31,camhs!$A$2:$Z$861,13,FALSE))), (IF($B$8="Board",VLOOKUP($R31,camhs!$A$2:$Z$861,13,FALSE),VLOOKUP('Table 1'!$S31,camhs!$A$2:$Z$861,13,FALSE)))),"")</f>
        <v/>
      </c>
      <c r="M31" s="7"/>
      <c r="N31" s="7"/>
      <c r="O31" s="7"/>
      <c r="P31" s="7"/>
      <c r="R31" s="24" t="str">
        <f>CONCATENATE($B$10,'look ups'!A35)</f>
        <v>NHSScotland</v>
      </c>
      <c r="S31" s="24" t="str">
        <f>CONCATENATE('look ups'!A17,$B$10)</f>
        <v>State HospitalNHSScotland</v>
      </c>
    </row>
    <row r="32" spans="1:19" ht="15.5" customHeight="1" x14ac:dyDescent="0.35">
      <c r="A32" s="13"/>
      <c r="B32" s="15"/>
      <c r="C32" s="15"/>
      <c r="D32" s="15"/>
      <c r="E32" s="15"/>
      <c r="F32" s="15"/>
      <c r="G32" s="15"/>
      <c r="H32" s="16"/>
      <c r="I32" s="31"/>
      <c r="J32" s="16"/>
      <c r="K32" s="8"/>
      <c r="L32" s="8"/>
      <c r="M32" s="8"/>
      <c r="N32" s="8"/>
      <c r="O32" s="8"/>
      <c r="P32" s="8"/>
      <c r="R32" s="29"/>
      <c r="S32" s="29"/>
    </row>
    <row r="33" spans="1:19" ht="15.5" customHeight="1" x14ac:dyDescent="0.35">
      <c r="A33" s="6" t="s">
        <v>64</v>
      </c>
      <c r="B33" s="17"/>
      <c r="C33" s="17"/>
      <c r="D33" s="17"/>
      <c r="E33" s="18"/>
      <c r="F33" s="17"/>
      <c r="G33" s="18"/>
      <c r="H33" s="17"/>
      <c r="I33" s="32"/>
      <c r="J33" s="19"/>
      <c r="K33" s="8"/>
      <c r="L33" s="8"/>
      <c r="M33" s="8"/>
      <c r="N33" s="8"/>
      <c r="O33" s="8"/>
      <c r="P33" s="8"/>
      <c r="R33" s="29"/>
      <c r="S33" s="29"/>
    </row>
    <row r="34" spans="1:19" ht="15.5" customHeight="1" x14ac:dyDescent="0.35">
      <c r="A34" s="29"/>
      <c r="B34" s="17"/>
      <c r="C34" s="17"/>
      <c r="D34" s="17"/>
      <c r="E34" s="18"/>
      <c r="F34" s="17"/>
      <c r="G34" s="19"/>
      <c r="H34" s="20"/>
      <c r="I34" s="18"/>
      <c r="J34" s="9"/>
      <c r="K34" s="8"/>
      <c r="L34" s="8"/>
      <c r="M34" s="8"/>
      <c r="N34" s="8"/>
      <c r="O34" s="8"/>
      <c r="P34" s="8"/>
      <c r="R34" s="29"/>
      <c r="S34" s="29"/>
    </row>
    <row r="35" spans="1:19" ht="15.5" customHeight="1" x14ac:dyDescent="0.35">
      <c r="A35" s="29"/>
      <c r="B35" s="17"/>
      <c r="C35" s="17"/>
      <c r="D35" s="17"/>
      <c r="E35" s="17"/>
      <c r="F35" s="17"/>
      <c r="G35" s="19"/>
      <c r="H35" s="20"/>
      <c r="I35" s="18"/>
      <c r="J35" s="9"/>
      <c r="K35" s="8"/>
      <c r="L35" s="8"/>
      <c r="M35" s="9"/>
      <c r="N35" s="9"/>
      <c r="O35" s="8"/>
      <c r="P35" s="8"/>
      <c r="R35" s="29"/>
      <c r="S35" s="29"/>
    </row>
    <row r="36" spans="1:19" ht="17.5" customHeight="1" x14ac:dyDescent="0.35">
      <c r="A36" s="29"/>
      <c r="B36" s="17"/>
      <c r="C36" s="17"/>
      <c r="D36" s="17"/>
      <c r="E36" s="17"/>
      <c r="F36" s="17"/>
      <c r="G36" s="19"/>
      <c r="H36" s="20"/>
      <c r="I36" s="18"/>
      <c r="J36" s="9"/>
      <c r="K36" s="8"/>
      <c r="L36" s="8"/>
      <c r="M36" s="9"/>
      <c r="N36" s="9"/>
      <c r="O36" s="8"/>
      <c r="P36" s="8"/>
    </row>
    <row r="37" spans="1:19" ht="15.5" customHeight="1" x14ac:dyDescent="0.35">
      <c r="A37" s="29"/>
      <c r="B37" s="17"/>
      <c r="C37" s="17"/>
      <c r="D37" s="17"/>
      <c r="E37" s="17"/>
      <c r="F37" s="17"/>
      <c r="G37" s="19"/>
      <c r="H37" s="20"/>
      <c r="I37" s="18"/>
      <c r="J37" s="9"/>
      <c r="K37" s="8"/>
      <c r="L37" s="8"/>
      <c r="M37" s="9"/>
      <c r="N37" s="9"/>
      <c r="O37" s="8"/>
      <c r="P37" s="8"/>
    </row>
    <row r="38" spans="1:19" ht="15.5" customHeight="1" x14ac:dyDescent="0.35">
      <c r="A38" s="29"/>
      <c r="B38" s="17"/>
      <c r="C38" s="17"/>
      <c r="D38" s="17"/>
      <c r="E38" s="17"/>
      <c r="F38" s="17"/>
      <c r="G38" s="19"/>
      <c r="H38" s="20"/>
      <c r="I38" s="18"/>
      <c r="J38" s="9"/>
      <c r="K38" s="8"/>
      <c r="L38" s="8"/>
      <c r="M38" s="9"/>
      <c r="N38" s="9"/>
      <c r="O38" s="8"/>
      <c r="P38" s="8"/>
    </row>
    <row r="39" spans="1:19" ht="15.5" customHeight="1" x14ac:dyDescent="0.35">
      <c r="A39" s="29"/>
      <c r="B39" s="17"/>
      <c r="C39" s="17"/>
      <c r="D39" s="17"/>
      <c r="E39" s="17"/>
      <c r="F39" s="17"/>
      <c r="G39" s="19"/>
      <c r="H39" s="20"/>
      <c r="I39" s="18"/>
      <c r="J39" s="9"/>
      <c r="K39" s="8"/>
      <c r="L39" s="8"/>
      <c r="M39" s="9"/>
      <c r="N39" s="9"/>
      <c r="O39" s="8"/>
      <c r="P39" s="8"/>
    </row>
    <row r="40" spans="1:19" ht="15.5" customHeight="1" x14ac:dyDescent="0.35">
      <c r="A40" s="29"/>
      <c r="B40" s="17"/>
      <c r="C40" s="17"/>
      <c r="D40" s="17"/>
      <c r="E40" s="17"/>
      <c r="F40" s="17"/>
      <c r="G40" s="19"/>
      <c r="H40" s="20"/>
      <c r="I40" s="18"/>
      <c r="J40" s="9"/>
      <c r="K40" s="8"/>
      <c r="L40" s="8"/>
      <c r="M40" s="9"/>
      <c r="N40" s="9"/>
      <c r="O40" s="8"/>
      <c r="P40" s="8"/>
    </row>
    <row r="41" spans="1:19" ht="15.5" customHeight="1" x14ac:dyDescent="0.35">
      <c r="A41" s="29"/>
      <c r="B41" s="17"/>
      <c r="C41" s="17"/>
      <c r="D41" s="17"/>
      <c r="E41" s="17"/>
      <c r="F41" s="17"/>
      <c r="G41" s="19"/>
      <c r="H41" s="20"/>
      <c r="I41" s="18"/>
      <c r="J41" s="9"/>
      <c r="K41" s="8"/>
      <c r="L41" s="8"/>
      <c r="M41" s="9"/>
      <c r="N41" s="9"/>
      <c r="O41" s="8"/>
      <c r="P41" s="8"/>
    </row>
    <row r="42" spans="1:19" ht="15.5" customHeight="1" x14ac:dyDescent="0.35">
      <c r="A42" s="6"/>
      <c r="B42" s="21"/>
      <c r="C42" s="21"/>
      <c r="D42" s="21"/>
      <c r="E42" s="21"/>
      <c r="F42" s="21"/>
      <c r="G42" s="22"/>
      <c r="H42" s="23"/>
      <c r="I42" s="22"/>
      <c r="J42" s="8"/>
      <c r="K42" s="8"/>
      <c r="L42" s="8"/>
      <c r="M42" s="8"/>
      <c r="N42" s="8"/>
      <c r="O42" s="8"/>
      <c r="P42" s="8"/>
    </row>
    <row r="43" spans="1:19" ht="15.5" customHeight="1" x14ac:dyDescent="0.35">
      <c r="A43" s="6"/>
      <c r="B43" s="21"/>
      <c r="C43" s="21"/>
      <c r="D43" s="21"/>
      <c r="E43" s="21"/>
      <c r="F43" s="21"/>
      <c r="G43" s="22"/>
      <c r="H43" s="23"/>
      <c r="I43" s="22"/>
      <c r="J43" s="8"/>
      <c r="K43" s="8"/>
      <c r="L43" s="8"/>
      <c r="M43" s="8"/>
      <c r="N43" s="8"/>
      <c r="O43" s="8"/>
      <c r="P43" s="8"/>
    </row>
    <row r="44" spans="1:19" x14ac:dyDescent="0.35">
      <c r="J44" s="10"/>
      <c r="K44" s="10"/>
      <c r="L44" s="10"/>
      <c r="M44" s="10"/>
      <c r="N44" s="10"/>
    </row>
  </sheetData>
  <mergeCells count="1">
    <mergeCell ref="C11:G12"/>
  </mergeCells>
  <pageMargins left="0.7" right="0.7" top="0.75" bottom="0.75" header="0.3" footer="0.3"/>
  <pageSetup paperSize="9" orientation="portrait"/>
  <ignoredErrors>
    <ignoredError sqref="B15:J31" calculatedColumn="1"/>
  </ignoredErrors>
  <drawing r:id="rId1"/>
  <legacyDrawing r:id="rId2"/>
  <mc:AlternateContent xmlns:mc="http://schemas.openxmlformats.org/markup-compatibility/2006">
    <mc:Choice Requires="x14">
      <controls>
        <mc:AlternateContent xmlns:mc="http://schemas.openxmlformats.org/markup-compatibility/2006">
          <mc:Choice Requires="x14">
            <control shapeId="5" r:id="rId3" name="Drop Down 12">
              <controlPr defaultSize="0" autoLine="0" autoPict="0">
                <anchor moveWithCells="1">
                  <from>
                    <xdr:col>0</xdr:col>
                    <xdr:colOff>1949450</xdr:colOff>
                    <xdr:row>7</xdr:row>
                    <xdr:rowOff>6350</xdr:rowOff>
                  </from>
                  <to>
                    <xdr:col>1</xdr:col>
                    <xdr:colOff>355600</xdr:colOff>
                    <xdr:row>8</xdr:row>
                    <xdr:rowOff>12700</xdr:rowOff>
                  </to>
                </anchor>
              </controlPr>
            </control>
          </mc:Choice>
        </mc:AlternateContent>
        <mc:AlternateContent xmlns:mc="http://schemas.openxmlformats.org/markup-compatibility/2006">
          <mc:Choice Requires="x14">
            <control shapeId="6" r:id="rId4" name="Drop Down 13">
              <controlPr defaultSize="0" autoLine="0" autoPict="0">
                <anchor moveWithCells="1">
                  <from>
                    <xdr:col>0</xdr:col>
                    <xdr:colOff>1911350</xdr:colOff>
                    <xdr:row>9</xdr:row>
                    <xdr:rowOff>6350</xdr:rowOff>
                  </from>
                  <to>
                    <xdr:col>1</xdr:col>
                    <xdr:colOff>1092200</xdr:colOff>
                    <xdr:row>10</xdr:row>
                    <xdr:rowOff>25400</xdr:rowOff>
                  </to>
                </anchor>
              </controlPr>
            </control>
          </mc:Choice>
        </mc:AlternateContent>
      </controls>
    </mc:Choice>
  </mc:AlternateContent>
  <tableParts count="1">
    <tablePart r:id="rId5"/>
  </tablePart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43"/>
  <sheetViews>
    <sheetView showGridLines="0" zoomScaleNormal="100" workbookViewId="0"/>
  </sheetViews>
  <sheetFormatPr defaultColWidth="10.90625" defaultRowHeight="14.5" x14ac:dyDescent="0.35"/>
  <cols>
    <col min="1" max="1" width="48" customWidth="1"/>
    <col min="2" max="2" width="24.36328125" customWidth="1"/>
    <col min="3" max="3" width="18.453125" customWidth="1"/>
    <col min="4" max="4" width="19.54296875" customWidth="1"/>
    <col min="5" max="5" width="20.54296875" customWidth="1"/>
    <col min="6" max="6" width="22" customWidth="1"/>
    <col min="7" max="7" width="23.1796875" customWidth="1"/>
    <col min="8" max="8" width="18.90625" customWidth="1"/>
    <col min="9" max="9" width="21.81640625" customWidth="1"/>
    <col min="10" max="10" width="18.1796875" customWidth="1"/>
    <col min="11" max="11" width="24.08984375" customWidth="1"/>
    <col min="12" max="12" width="20.90625" customWidth="1"/>
    <col min="13" max="13" width="17.6328125" customWidth="1"/>
    <col min="14" max="14" width="23.1796875" customWidth="1"/>
  </cols>
  <sheetData>
    <row r="1" spans="1:17" ht="23" customHeight="1" x14ac:dyDescent="0.4">
      <c r="A1" s="30" t="s">
        <v>58</v>
      </c>
    </row>
    <row r="2" spans="1:17" ht="17.5" customHeight="1" x14ac:dyDescent="0.35">
      <c r="A2" s="4" t="s">
        <v>107</v>
      </c>
    </row>
    <row r="3" spans="1:17" ht="17.5" customHeight="1" x14ac:dyDescent="0.35">
      <c r="A3" s="4"/>
      <c r="B3" s="6"/>
      <c r="C3" s="6"/>
      <c r="D3" s="6"/>
      <c r="E3" s="6"/>
      <c r="F3" s="6"/>
      <c r="G3" s="6"/>
      <c r="H3" s="6"/>
      <c r="I3" s="6"/>
      <c r="J3" s="6"/>
      <c r="K3" s="29"/>
      <c r="L3" s="29"/>
      <c r="M3" s="6"/>
      <c r="N3" s="6"/>
    </row>
    <row r="4" spans="1:17" ht="15.5" customHeight="1" x14ac:dyDescent="0.35">
      <c r="A4" s="6" t="s">
        <v>1</v>
      </c>
      <c r="B4" s="6"/>
      <c r="C4" s="6"/>
      <c r="D4" s="6"/>
      <c r="E4" s="6"/>
      <c r="F4" s="6"/>
      <c r="G4" s="6"/>
      <c r="H4" s="6"/>
      <c r="I4" s="6"/>
      <c r="J4" s="6"/>
      <c r="K4" s="29"/>
      <c r="L4" s="29"/>
      <c r="M4" s="6"/>
      <c r="N4" s="6"/>
    </row>
    <row r="5" spans="1:17" ht="15.5" customHeight="1" x14ac:dyDescent="0.35">
      <c r="A5" s="6" t="s">
        <v>2</v>
      </c>
      <c r="B5" s="6"/>
      <c r="C5" s="6"/>
      <c r="D5" s="6"/>
      <c r="E5" s="6"/>
      <c r="F5" s="6"/>
      <c r="G5" s="6"/>
      <c r="H5" s="6"/>
      <c r="I5" s="6"/>
      <c r="J5" s="6"/>
      <c r="K5" s="29"/>
      <c r="L5" s="29"/>
      <c r="M5" s="6"/>
      <c r="N5" s="6"/>
    </row>
    <row r="6" spans="1:17" ht="15.5" customHeight="1" x14ac:dyDescent="0.35">
      <c r="A6" s="6" t="s">
        <v>4</v>
      </c>
      <c r="B6" s="6"/>
      <c r="C6" s="6"/>
      <c r="D6" s="6"/>
      <c r="E6" s="6"/>
      <c r="F6" s="6"/>
      <c r="G6" s="6"/>
      <c r="H6" s="6"/>
      <c r="I6" s="6"/>
      <c r="J6" s="6"/>
      <c r="K6" s="29"/>
      <c r="L6" s="29"/>
      <c r="M6" s="6"/>
      <c r="N6" s="6"/>
    </row>
    <row r="7" spans="1:17" ht="15.5" customHeight="1" x14ac:dyDescent="0.35">
      <c r="A7" s="6"/>
      <c r="B7" s="6"/>
      <c r="C7" s="6"/>
      <c r="D7" s="6"/>
      <c r="E7" s="6"/>
      <c r="F7" s="6"/>
      <c r="G7" s="6"/>
      <c r="H7" s="6"/>
      <c r="I7" s="6"/>
      <c r="J7" s="6"/>
      <c r="K7" s="29"/>
      <c r="L7" s="29"/>
      <c r="M7" s="6"/>
      <c r="N7" s="6"/>
    </row>
    <row r="8" spans="1:17" ht="15.5" customHeight="1" x14ac:dyDescent="0.35">
      <c r="A8" s="12" t="s">
        <v>3</v>
      </c>
      <c r="B8" s="29" t="str">
        <f t="array" ref="B8:B9">INDEX(variables,G8)</f>
        <v>Board</v>
      </c>
      <c r="C8" s="29"/>
      <c r="D8" s="29"/>
      <c r="E8" s="29"/>
      <c r="F8" s="29"/>
      <c r="G8" s="29">
        <v>1</v>
      </c>
      <c r="H8" s="29"/>
      <c r="I8" s="6"/>
      <c r="J8" s="6"/>
      <c r="K8" s="29"/>
      <c r="L8" s="29"/>
      <c r="M8" s="6"/>
      <c r="N8" s="6"/>
    </row>
    <row r="9" spans="1:17" ht="15.5" customHeight="1" x14ac:dyDescent="0.35">
      <c r="A9" s="6"/>
      <c r="B9" s="27" t="str">
        <v>Board</v>
      </c>
      <c r="C9" s="29"/>
      <c r="D9" s="29"/>
      <c r="E9" s="29"/>
      <c r="F9" s="29"/>
      <c r="G9" s="29"/>
      <c r="H9" s="29"/>
      <c r="I9" s="6"/>
      <c r="J9" s="6"/>
      <c r="K9" s="29"/>
      <c r="L9" s="29"/>
      <c r="M9" s="6"/>
      <c r="N9" s="6"/>
    </row>
    <row r="10" spans="1:17" ht="15.5" customHeight="1" x14ac:dyDescent="0.35">
      <c r="A10" s="12" t="str">
        <f>IF(B8="Board", "2. Select Board  ","2. Select Year ")</f>
        <v xml:space="preserve">2. Select Board  </v>
      </c>
      <c r="B10" s="29" t="str">
        <f t="array" ref="B10">IF('Table 2 real terms'!G8=2,INDEX(Year,'Table 2 real terms'!G10),INDEX(Board,'Table 2 real terms'!G10))</f>
        <v>NHSScotland</v>
      </c>
      <c r="C10" s="28"/>
      <c r="D10" s="29"/>
      <c r="E10" s="29"/>
      <c r="F10" s="29"/>
      <c r="G10" s="29">
        <v>1</v>
      </c>
      <c r="H10" s="29"/>
      <c r="I10" s="6"/>
      <c r="J10" s="6"/>
      <c r="K10" s="29"/>
      <c r="L10" s="29"/>
      <c r="M10" s="6"/>
      <c r="N10" s="6"/>
    </row>
    <row r="11" spans="1:17" ht="15.5" customHeight="1" x14ac:dyDescent="0.35">
      <c r="A11" s="6"/>
      <c r="B11" s="6"/>
      <c r="C11" s="174" t="s">
        <v>365</v>
      </c>
      <c r="D11" s="174"/>
      <c r="E11" s="174"/>
      <c r="F11" s="174"/>
      <c r="G11" s="174"/>
      <c r="H11" s="6"/>
      <c r="I11" s="6"/>
      <c r="J11" s="6"/>
      <c r="K11" s="29"/>
      <c r="L11" s="29"/>
      <c r="M11" s="6"/>
      <c r="N11" s="6"/>
    </row>
    <row r="12" spans="1:17" ht="15.5" customHeight="1" x14ac:dyDescent="0.35">
      <c r="A12" s="6"/>
      <c r="B12" s="6"/>
      <c r="C12" s="174"/>
      <c r="D12" s="174"/>
      <c r="E12" s="174"/>
      <c r="F12" s="174"/>
      <c r="G12" s="174"/>
      <c r="H12" s="6"/>
      <c r="I12" s="6"/>
      <c r="J12" s="6"/>
      <c r="K12" s="29"/>
      <c r="L12" s="29"/>
      <c r="M12" s="6"/>
      <c r="N12" s="6"/>
    </row>
    <row r="13" spans="1:17" ht="8" customHeight="1" x14ac:dyDescent="0.35">
      <c r="A13" s="6"/>
      <c r="B13" s="6"/>
      <c r="C13" s="6"/>
      <c r="D13" s="6"/>
      <c r="E13" s="6"/>
      <c r="F13" s="6"/>
      <c r="G13" s="6"/>
      <c r="H13" s="6"/>
      <c r="I13" s="6"/>
      <c r="J13" s="6"/>
      <c r="K13" s="29"/>
      <c r="L13" s="29"/>
      <c r="M13" s="6"/>
      <c r="N13" s="6"/>
    </row>
    <row r="14" spans="1:17" ht="77.5" customHeight="1" x14ac:dyDescent="0.35">
      <c r="A14" s="14" t="s">
        <v>0</v>
      </c>
      <c r="B14" s="14" t="str">
        <f>camhs_real!C1</f>
        <v>Financial year</v>
      </c>
      <c r="C14" s="26" t="str">
        <f>camhs_real!D1</f>
        <v>Total net NHS expenditure (£)</v>
      </c>
      <c r="D14" s="26" t="str">
        <f>camhs_real!E1</f>
        <v>Total mental health expenditure (£)</v>
      </c>
      <c r="E14" s="26" t="str">
        <f>camhs_real!F1</f>
        <v>Adult psychiatry expenditure (£)</v>
      </c>
      <c r="F14" s="26" t="str">
        <f>camhs_real!G1</f>
        <v>Older adults psychiatry expenditure (£)</v>
      </c>
      <c r="G14" s="26" t="str">
        <f>camhs_real!H1</f>
        <v>CAMHS expenditure (£)</v>
      </c>
      <c r="H14" s="26" t="str">
        <f>camhs_real!I1</f>
        <v>Resource transfer (£)</v>
      </c>
      <c r="I14" s="26" t="str">
        <f>camhs_real!J1</f>
        <v>Sub-contracted mental health services (£)</v>
      </c>
      <c r="J14" s="26" t="str">
        <f>camhs_real!K1</f>
        <v>Other mental health expenditure (£)</v>
      </c>
      <c r="K14" s="33"/>
      <c r="L14" s="33"/>
      <c r="M14" s="33"/>
      <c r="N14" s="33"/>
    </row>
    <row r="15" spans="1:17" ht="15.5" customHeight="1" x14ac:dyDescent="0.35">
      <c r="A15" s="13" t="str">
        <f>IFERROR(IF($B$8="Board",$B$10,'look ups'!A1),"")</f>
        <v>NHSScotland</v>
      </c>
      <c r="B15" s="25" t="str">
        <f>_xlfn.IFNA(IFERROR(IF($B$8="Board", 1*(VLOOKUP($P15, camhs_real!$A$2:$Z$861, 3, FALSE)), 1*(VLOOKUP('Table 2 real terms'!$Q15, camhs_real!$A$2:$Z$861, 3, FALSE))), IF($B$8="Board", VLOOKUP($P15, camhs_real!$A$2:$Z$861, 3, FALSE), VLOOKUP('Table 2 real terms'!$Q15, camhs_real!$A$2:$Z$861, 3, FALSE))), "")</f>
        <v>2022/23</v>
      </c>
      <c r="C15" s="15">
        <f xml:space="preserve"> _xlfn.IFNA(IFERROR(IF($B$8="Board", 1*(VLOOKUP($P15,camhs_real!$A$2:$Z$861,4,FALSE)), 1*(VLOOKUP('Table 2 real terms'!$Q15, camhs_real!$A$2:$Z$861, 4, FALSE))), IF($B$8="Board", VLOOKUP($P15,camhs_real!$A$2:$Z$861,4,FALSE), VLOOKUP('Table 2 real terms'!$Q15, camhs_real!$A$2:$Z$861, 4, FALSE))), "")</f>
        <v>15314932414.290001</v>
      </c>
      <c r="D15" s="15">
        <f>_xlfn.IFNA(IFERROR(IF($B$8="Board", 1*(VLOOKUP($P15, camhs_real!$A$2:$Z$861, 5, FALSE)), 1*(VLOOKUP('Table 2 real terms'!$Q15, camhs_real!$A$2:$Z$861, 5, FALSE))), IF($B$8="Board", VLOOKUP($P15, camhs_real!$A$2:$Z$861, 5, FALSE), VLOOKUP('Table 2 real terms'!$Q15, camhs_real!$A$2:$Z$861, 5, FALSE))), "")</f>
        <v>1306790858.7</v>
      </c>
      <c r="E15" s="15">
        <f xml:space="preserve"> _xlfn.IFNA(IFERROR(IF($B$8="Board", 1*(VLOOKUP($P15, camhs_real!$A$2:$Z$861, 6, FALSE)), 1*(VLOOKUP('Table 2 real terms'!$Q15, camhs_real!$A$2:$Z$861, 6, FALSE))), IF($B$8="Board", VLOOKUP($P15,camhs_real!$A$2:$Z$861, 6, FALSE), VLOOKUP('Table 2 real terms'!$Q15, camhs_real!$A$2:$Z$861, 6, FALSE))), "")</f>
        <v>752601244.44000006</v>
      </c>
      <c r="F15" s="15">
        <f>_xlfn.IFNA(IFERROR(IF($B$8="Board", 1*(VLOOKUP($P15,camhs_real!$A$2:$Z$861, 7, FALSE)), 1*(VLOOKUP('Table 2 real terms'!$Q15, camhs_real!$A$2:$Z$861, 7, FALSE))), IF($B$8="Board", VLOOKUP($P15, camhs_real!$A$2:$Z$861, 7, FALSE), VLOOKUP('Table 2 real terms'!$Q15, camhs_real!$A$2:$Z$861, 7, FALSE))), "")</f>
        <v>294769767.13</v>
      </c>
      <c r="G15" s="15">
        <f>_xlfn.IFNA(IFERROR(IF($B$8="Board",1*(VLOOKUP($P15,camhs_real!$A$2:$Z$861,8,FALSE)), 1*(VLOOKUP('Table 2 real terms'!$Q15,camhs_real!$A$2:$Z$861,8,FALSE))), IF($B$8="Board",VLOOKUP($P15,camhs_real!$A$2:$Z$861,8,FALSE),VLOOKUP('Table 2 real terms'!$Q15,camhs_real!$A$2:$Z$861,8,FALSE))), "")</f>
        <v>114799084.37</v>
      </c>
      <c r="H15" s="15">
        <f>_xlfn.IFNA(IFERROR(IF($B$8="Board",1*(VLOOKUP($P15,camhs_real!$A$2:$Z$861,9,FALSE)),1*(VLOOKUP('Table 2 real terms'!$Q15,camhs_real!$A$2:$Z$861,9,FALSE))), IF($B$8="Board", (VLOOKUP($P15,camhs_real!$A$2:$Z$861,9,FALSE)), (VLOOKUP('Table 2 real terms'!$Q15,camhs_real!$A$2:$Z$861,9,FALSE)))), "")</f>
        <v>103820618.65000001</v>
      </c>
      <c r="I15" s="15">
        <f>_xlfn.IFNA(IFERROR(IF($B$8="Board",1*(VLOOKUP($P15,camhs_real!$A$2:$Z$861,10,FALSE)),1*(VLOOKUP('Table 2 real terms'!$Q15,camhs_real!$A$2:$Z$861,10,FALSE))), IF($B$8="Board",(VLOOKUP($P15,camhs_real!$A$2:$Z$861,10,FALSE)), (VLOOKUP('Table 2 real terms'!$Q15,camhs_real!$A$2:$Z$861,10,FALSE)))),"")</f>
        <v>32424474.66</v>
      </c>
      <c r="J15" s="15">
        <f>_xlfn.IFNA(IFERROR(IF($B$8="Board",1*(VLOOKUP($P15,camhs_real!$A$2:$Z$861,11,FALSE)), 1*(VLOOKUP('Table 2 real terms'!$Q15,camhs_real!$A$2:$Z$861,11,FALSE))), (IF($B$8="Board",VLOOKUP($P15,camhs_real!$A$2:$Z$861,11,FALSE),VLOOKUP('Table 2 real terms'!$Q15,camhs_real!$A$2:$Z$861,11,FALSE)))),"")</f>
        <v>8375669.4499997497</v>
      </c>
      <c r="K15" s="34"/>
      <c r="L15" s="34"/>
      <c r="M15" s="34"/>
      <c r="N15" s="34"/>
      <c r="P15" s="29" t="str">
        <f>CONCATENATE($B$10,'look ups'!A19)</f>
        <v>NHSScotland2022/23</v>
      </c>
      <c r="Q15" s="29" t="str">
        <f>CONCATENATE('look ups'!A1,$B$10)</f>
        <v>NHSScotlandNHSScotland</v>
      </c>
    </row>
    <row r="16" spans="1:17" ht="15.5" customHeight="1" x14ac:dyDescent="0.35">
      <c r="A16" s="13" t="str">
        <f>IFERROR(IF($B$8="Board",$B$10,'look ups'!A2),"")</f>
        <v>NHSScotland</v>
      </c>
      <c r="B16" s="25" t="str">
        <f>_xlfn.IFNA(IFERROR(IF($B$8="Board", 1*(VLOOKUP($P16, camhs_real!$A$2:$Z$861, 3, FALSE)), 1*(VLOOKUP('Table 2 real terms'!$Q16, camhs_real!$A$2:$Z$861, 3, FALSE))), IF($B$8="Board", VLOOKUP($P16, camhs_real!$A$2:$Z$861, 3, FALSE), VLOOKUP('Table 2 real terms'!$Q16, camhs_real!$A$2:$Z$861, 3, FALSE))), "")</f>
        <v>2021/22</v>
      </c>
      <c r="C16" s="15">
        <f xml:space="preserve"> _xlfn.IFNA(IFERROR(IF($B$8="Board", 1*(VLOOKUP($P16,camhs_real!$A$2:$Z$861,4,FALSE)), 1*(VLOOKUP('Table 2 real terms'!$Q16, camhs_real!$A$2:$Z$861, 4, FALSE))), IF($B$8="Board", VLOOKUP($P16,camhs_real!$A$2:$Z$861,4,FALSE), VLOOKUP('Table 2 real terms'!$Q16, camhs_real!$A$2:$Z$861, 4, FALSE))), "")</f>
        <v>15785336827.694729</v>
      </c>
      <c r="D16" s="15">
        <f>_xlfn.IFNA(IFERROR(IF($B$8="Board", 1*(VLOOKUP($P16, camhs_real!$A$2:$Z$861, 5, FALSE)), 1*(VLOOKUP('Table 2 real terms'!$Q16, camhs_real!$A$2:$Z$861, 5, FALSE))), IF($B$8="Board", VLOOKUP($P16, camhs_real!$A$2:$Z$861, 5, FALSE), VLOOKUP('Table 2 real terms'!$Q16, camhs_real!$A$2:$Z$861, 5, FALSE))), "")</f>
        <v>1367234523.0280151</v>
      </c>
      <c r="E16" s="15">
        <f xml:space="preserve"> _xlfn.IFNA(IFERROR(IF($B$8="Board", 1*(VLOOKUP($P16, camhs_real!$A$2:$Z$861, 6, FALSE)), 1*(VLOOKUP('Table 2 real terms'!$Q16, camhs_real!$A$2:$Z$861, 6, FALSE))), IF($B$8="Board", VLOOKUP($P16,camhs_real!$A$2:$Z$861, 6, FALSE), VLOOKUP('Table 2 real terms'!$Q16, camhs_real!$A$2:$Z$861, 6, FALSE))), "")</f>
        <v>797280629.18280339</v>
      </c>
      <c r="F16" s="15">
        <f>_xlfn.IFNA(IFERROR(IF($B$8="Board", 1*(VLOOKUP($P16,camhs_real!$A$2:$Z$861, 7, FALSE)), 1*(VLOOKUP('Table 2 real terms'!$Q16, camhs_real!$A$2:$Z$861, 7, FALSE))), IF($B$8="Board", VLOOKUP($P16, camhs_real!$A$2:$Z$861, 7, FALSE), VLOOKUP('Table 2 real terms'!$Q16, camhs_real!$A$2:$Z$861, 7, FALSE))), "")</f>
        <v>298118041.20523542</v>
      </c>
      <c r="G16" s="15">
        <f>_xlfn.IFNA(IFERROR(IF($B$8="Board",1*(VLOOKUP($P16,camhs_real!$A$2:$Z$861,8,FALSE)), 1*(VLOOKUP('Table 2 real terms'!$Q16,camhs_real!$A$2:$Z$861,8,FALSE))), IF($B$8="Board",VLOOKUP($P16,camhs_real!$A$2:$Z$861,8,FALSE),VLOOKUP('Table 2 real terms'!$Q16,camhs_real!$A$2:$Z$861,8,FALSE))), "")</f>
        <v>104451933.80988273</v>
      </c>
      <c r="H16" s="15">
        <f>_xlfn.IFNA(IFERROR(IF($B$8="Board",1*(VLOOKUP($P16,camhs_real!$A$2:$Z$861,9,FALSE)),1*(VLOOKUP('Table 2 real terms'!$Q16,camhs_real!$A$2:$Z$861,9,FALSE))), IF($B$8="Board", (VLOOKUP($P16,camhs_real!$A$2:$Z$861,9,FALSE)), (VLOOKUP('Table 2 real terms'!$Q16,camhs_real!$A$2:$Z$861,9,FALSE)))), "")</f>
        <v>125805411.13996868</v>
      </c>
      <c r="I16" s="15">
        <f>_xlfn.IFNA(IFERROR(IF($B$8="Board",1*(VLOOKUP($P16,camhs_real!$A$2:$Z$861,10,FALSE)),1*(VLOOKUP('Table 2 real terms'!$Q16,camhs_real!$A$2:$Z$861,10,FALSE))), IF($B$8="Board",(VLOOKUP($P16,camhs_real!$A$2:$Z$861,10,FALSE)), (VLOOKUP('Table 2 real terms'!$Q16,camhs_real!$A$2:$Z$861,10,FALSE)))),"")</f>
        <v>34080229.229324728</v>
      </c>
      <c r="J16" s="15">
        <f>_xlfn.IFNA(IFERROR(IF($B$8="Board",1*(VLOOKUP($P16,camhs_real!$A$2:$Z$861,11,FALSE)), 1*(VLOOKUP('Table 2 real terms'!$Q16,camhs_real!$A$2:$Z$861,11,FALSE))), (IF($B$8="Board",VLOOKUP($P16,camhs_real!$A$2:$Z$861,11,FALSE),VLOOKUP('Table 2 real terms'!$Q16,camhs_real!$A$2:$Z$861,11,FALSE)))),"")</f>
        <v>7446410.7870537536</v>
      </c>
      <c r="K16" s="34"/>
      <c r="L16" s="34"/>
      <c r="M16" s="34"/>
      <c r="N16" s="34"/>
      <c r="P16" s="29" t="str">
        <f>CONCATENATE($B$10,'look ups'!A20)</f>
        <v>NHSScotland2021/22</v>
      </c>
      <c r="Q16" s="29" t="str">
        <f>CONCATENATE('look ups'!A2,$B$10)</f>
        <v>NHS Ayrshire &amp; ArranNHSScotland</v>
      </c>
    </row>
    <row r="17" spans="1:17" ht="15.5" customHeight="1" x14ac:dyDescent="0.35">
      <c r="A17" s="13" t="str">
        <f>IFERROR(IF($B$8="Board",$B$10,'look ups'!A3),"")</f>
        <v>NHSScotland</v>
      </c>
      <c r="B17" s="25" t="str">
        <f>_xlfn.IFNA(IFERROR(IF($B$8="Board", 1*(VLOOKUP($P17, camhs_real!$A$2:$Z$861, 3, FALSE)), 1*(VLOOKUP('Table 2 real terms'!$Q17, camhs_real!$A$2:$Z$861, 3, FALSE))), IF($B$8="Board", VLOOKUP($P17, camhs_real!$A$2:$Z$861, 3, FALSE), VLOOKUP('Table 2 real terms'!$Q17, camhs_real!$A$2:$Z$861, 3, FALSE))), "")</f>
        <v>2020/21</v>
      </c>
      <c r="C17" s="15">
        <f xml:space="preserve"> _xlfn.IFNA(IFERROR(IF($B$8="Board", 1*(VLOOKUP($P17,camhs_real!$A$2:$Z$861,4,FALSE)), 1*(VLOOKUP('Table 2 real terms'!$Q17, camhs_real!$A$2:$Z$861, 4, FALSE))), IF($B$8="Board", VLOOKUP($P17,camhs_real!$A$2:$Z$861,4,FALSE), VLOOKUP('Table 2 real terms'!$Q17, camhs_real!$A$2:$Z$861, 4, FALSE))), "")</f>
        <v>15068338340.2384</v>
      </c>
      <c r="D17" s="15">
        <f>_xlfn.IFNA(IFERROR(IF($B$8="Board", 1*(VLOOKUP($P17, camhs_real!$A$2:$Z$861, 5, FALSE)), 1*(VLOOKUP('Table 2 real terms'!$Q17, camhs_real!$A$2:$Z$861, 5, FALSE))), IF($B$8="Board", VLOOKUP($P17, camhs_real!$A$2:$Z$861, 5, FALSE), VLOOKUP('Table 2 real terms'!$Q17, camhs_real!$A$2:$Z$861, 5, FALSE))), "")</f>
        <v>1300955242.4985099</v>
      </c>
      <c r="E17" s="15" t="str">
        <f xml:space="preserve"> _xlfn.IFNA(IFERROR(IF($B$8="Board", 1*(VLOOKUP($P17, camhs_real!$A$2:$Z$861, 6, FALSE)), 1*(VLOOKUP('Table 2 real terms'!$Q17, camhs_real!$A$2:$Z$861, 6, FALSE))), IF($B$8="Board", VLOOKUP($P17,camhs_real!$A$2:$Z$861, 6, FALSE), VLOOKUP('Table 2 real terms'!$Q17, camhs_real!$A$2:$Z$861, 6, FALSE))), "")</f>
        <v>Insufficient data</v>
      </c>
      <c r="F17" s="15" t="str">
        <f>_xlfn.IFNA(IFERROR(IF($B$8="Board", 1*(VLOOKUP($P17,camhs_real!$A$2:$Z$861, 7, FALSE)), 1*(VLOOKUP('Table 2 real terms'!$Q17, camhs_real!$A$2:$Z$861, 7, FALSE))), IF($B$8="Board", VLOOKUP($P17, camhs_real!$A$2:$Z$861, 7, FALSE), VLOOKUP('Table 2 real terms'!$Q17, camhs_real!$A$2:$Z$861, 7, FALSE))), "")</f>
        <v>Insufficient data</v>
      </c>
      <c r="G17" s="15">
        <f>_xlfn.IFNA(IFERROR(IF($B$8="Board",1*(VLOOKUP($P17,camhs_real!$A$2:$Z$861,8,FALSE)), 1*(VLOOKUP('Table 2 real terms'!$Q17,camhs_real!$A$2:$Z$861,8,FALSE))), IF($B$8="Board",VLOOKUP($P17,camhs_real!$A$2:$Z$861,8,FALSE),VLOOKUP('Table 2 real terms'!$Q17,camhs_real!$A$2:$Z$861,8,FALSE))), "")</f>
        <v>93394231.0517845</v>
      </c>
      <c r="H17" s="15" t="str">
        <f>_xlfn.IFNA(IFERROR(IF($B$8="Board",1*(VLOOKUP($P17,camhs_real!$A$2:$Z$861,9,FALSE)),1*(VLOOKUP('Table 2 real terms'!$Q17,camhs_real!$A$2:$Z$861,9,FALSE))), IF($B$8="Board", (VLOOKUP($P17,camhs_real!$A$2:$Z$861,9,FALSE)), (VLOOKUP('Table 2 real terms'!$Q17,camhs_real!$A$2:$Z$861,9,FALSE)))), "")</f>
        <v>Insufficient data</v>
      </c>
      <c r="I17" s="15" t="str">
        <f>_xlfn.IFNA(IFERROR(IF($B$8="Board",1*(VLOOKUP($P17,camhs_real!$A$2:$Z$861,10,FALSE)),1*(VLOOKUP('Table 2 real terms'!$Q17,camhs_real!$A$2:$Z$861,10,FALSE))), IF($B$8="Board",(VLOOKUP($P17,camhs_real!$A$2:$Z$861,10,FALSE)), (VLOOKUP('Table 2 real terms'!$Q17,camhs_real!$A$2:$Z$861,10,FALSE)))),"")</f>
        <v>Insufficient data</v>
      </c>
      <c r="J17" s="15">
        <f>_xlfn.IFNA(IFERROR(IF($B$8="Board",1*(VLOOKUP($P17,camhs_real!$A$2:$Z$861,11,FALSE)), 1*(VLOOKUP('Table 2 real terms'!$Q17,camhs_real!$A$2:$Z$861,11,FALSE))), (IF($B$8="Board",VLOOKUP($P17,camhs_real!$A$2:$Z$861,11,FALSE),VLOOKUP('Table 2 real terms'!$Q17,camhs_real!$A$2:$Z$861,11,FALSE)))),"")</f>
        <v>1207561011.4467299</v>
      </c>
      <c r="K17" s="34"/>
      <c r="L17" s="34"/>
      <c r="M17" s="34"/>
      <c r="N17" s="34"/>
      <c r="P17" s="29" t="str">
        <f>CONCATENATE($B$10,'look ups'!A21)</f>
        <v>NHSScotland2020/21</v>
      </c>
      <c r="Q17" s="29" t="str">
        <f>CONCATENATE('look ups'!A3,$B$10)</f>
        <v>NHS BordersNHSScotland</v>
      </c>
    </row>
    <row r="18" spans="1:17" ht="15.5" customHeight="1" x14ac:dyDescent="0.35">
      <c r="A18" s="13" t="str">
        <f>IFERROR(IF($B$8="Board",$B$10,'look ups'!A4),"")</f>
        <v>NHSScotland</v>
      </c>
      <c r="B18" s="25" t="str">
        <f>_xlfn.IFNA(IFERROR(IF($B$8="Board", 1*(VLOOKUP($P18, camhs_real!$A$2:$Z$861, 3, FALSE)), 1*(VLOOKUP('Table 2 real terms'!$Q18, camhs_real!$A$2:$Z$861, 3, FALSE))), IF($B$8="Board", VLOOKUP($P18, camhs_real!$A$2:$Z$861, 3, FALSE), VLOOKUP('Table 2 real terms'!$Q18, camhs_real!$A$2:$Z$861, 3, FALSE))), "")</f>
        <v>2019/20</v>
      </c>
      <c r="C18" s="15">
        <f xml:space="preserve"> _xlfn.IFNA(IFERROR(IF($B$8="Board", 1*(VLOOKUP($P18,camhs_real!$A$2:$Z$861,4,FALSE)), 1*(VLOOKUP('Table 2 real terms'!$Q18, camhs_real!$A$2:$Z$861, 4, FALSE))), IF($B$8="Board", VLOOKUP($P18,camhs_real!$A$2:$Z$861,4,FALSE), VLOOKUP('Table 2 real terms'!$Q18, camhs_real!$A$2:$Z$861, 4, FALSE))), "")</f>
        <v>14156624782.683901</v>
      </c>
      <c r="D18" s="15">
        <f>_xlfn.IFNA(IFERROR(IF($B$8="Board", 1*(VLOOKUP($P18, camhs_real!$A$2:$Z$861, 5, FALSE)), 1*(VLOOKUP('Table 2 real terms'!$Q18, camhs_real!$A$2:$Z$861, 5, FALSE))), IF($B$8="Board", VLOOKUP($P18, camhs_real!$A$2:$Z$861, 5, FALSE), VLOOKUP('Table 2 real terms'!$Q18, camhs_real!$A$2:$Z$861, 5, FALSE))), "")</f>
        <v>1190559100.21648</v>
      </c>
      <c r="E18" s="15">
        <f xml:space="preserve"> _xlfn.IFNA(IFERROR(IF($B$8="Board", 1*(VLOOKUP($P18, camhs_real!$A$2:$Z$861, 6, FALSE)), 1*(VLOOKUP('Table 2 real terms'!$Q18, camhs_real!$A$2:$Z$861, 6, FALSE))), IF($B$8="Board", VLOOKUP($P18,camhs_real!$A$2:$Z$861, 6, FALSE), VLOOKUP('Table 2 real terms'!$Q18, camhs_real!$A$2:$Z$861, 6, FALSE))), "")</f>
        <v>674802203.19000006</v>
      </c>
      <c r="F18" s="15">
        <f>_xlfn.IFNA(IFERROR(IF($B$8="Board", 1*(VLOOKUP($P18,camhs_real!$A$2:$Z$861, 7, FALSE)), 1*(VLOOKUP('Table 2 real terms'!$Q18, camhs_real!$A$2:$Z$861, 7, FALSE))), IF($B$8="Board", VLOOKUP($P18, camhs_real!$A$2:$Z$861, 7, FALSE), VLOOKUP('Table 2 real terms'!$Q18, camhs_real!$A$2:$Z$861, 7, FALSE))), "")</f>
        <v>273682442.54000002</v>
      </c>
      <c r="G18" s="15">
        <f>_xlfn.IFNA(IFERROR(IF($B$8="Board",1*(VLOOKUP($P18,camhs_real!$A$2:$Z$861,8,FALSE)), 1*(VLOOKUP('Table 2 real terms'!$Q18,camhs_real!$A$2:$Z$861,8,FALSE))), IF($B$8="Board",VLOOKUP($P18,camhs_real!$A$2:$Z$861,8,FALSE),VLOOKUP('Table 2 real terms'!$Q18,camhs_real!$A$2:$Z$861,8,FALSE))), "")</f>
        <v>85842125.624888405</v>
      </c>
      <c r="H18" s="15">
        <f>_xlfn.IFNA(IFERROR(IF($B$8="Board",1*(VLOOKUP($P18,camhs_real!$A$2:$Z$861,9,FALSE)),1*(VLOOKUP('Table 2 real terms'!$Q18,camhs_real!$A$2:$Z$861,9,FALSE))), IF($B$8="Board", (VLOOKUP($P18,camhs_real!$A$2:$Z$861,9,FALSE)), (VLOOKUP('Table 2 real terms'!$Q18,camhs_real!$A$2:$Z$861,9,FALSE)))), "")</f>
        <v>121695206.95999999</v>
      </c>
      <c r="I18" s="15">
        <f>_xlfn.IFNA(IFERROR(IF($B$8="Board",1*(VLOOKUP($P18,camhs_real!$A$2:$Z$861,10,FALSE)),1*(VLOOKUP('Table 2 real terms'!$Q18,camhs_real!$A$2:$Z$861,10,FALSE))), IF($B$8="Board",(VLOOKUP($P18,camhs_real!$A$2:$Z$861,10,FALSE)), (VLOOKUP('Table 2 real terms'!$Q18,camhs_real!$A$2:$Z$861,10,FALSE)))),"")</f>
        <v>27567474.77</v>
      </c>
      <c r="J18" s="15">
        <f>_xlfn.IFNA(IFERROR(IF($B$8="Board",1*(VLOOKUP($P18,camhs_real!$A$2:$Z$861,11,FALSE)), 1*(VLOOKUP('Table 2 real terms'!$Q18,camhs_real!$A$2:$Z$861,11,FALSE))), (IF($B$8="Board",VLOOKUP($P18,camhs_real!$A$2:$Z$861,11,FALSE),VLOOKUP('Table 2 real terms'!$Q18,camhs_real!$A$2:$Z$861,11,FALSE)))),"")</f>
        <v>6969647.1277450398</v>
      </c>
      <c r="K18" s="34"/>
      <c r="L18" s="34"/>
      <c r="M18" s="34"/>
      <c r="N18" s="34"/>
      <c r="P18" s="29" t="str">
        <f>CONCATENATE($B$10,'look ups'!A22)</f>
        <v>NHSScotland2019/20</v>
      </c>
      <c r="Q18" s="29" t="str">
        <f>CONCATENATE('look ups'!A4,$B$10)</f>
        <v>NHS Dumfries &amp; GallowayNHSScotland</v>
      </c>
    </row>
    <row r="19" spans="1:17" ht="15.5" customHeight="1" x14ac:dyDescent="0.35">
      <c r="A19" s="13" t="str">
        <f>IFERROR(IF($B$8="Board",$B$10,'look ups'!A5),"")</f>
        <v>NHSScotland</v>
      </c>
      <c r="B19" s="25" t="str">
        <f>_xlfn.IFNA(IFERROR(IF($B$8="Board", 1*(VLOOKUP($P19, camhs_real!$A$2:$Z$861, 3, FALSE)), 1*(VLOOKUP('Table 2 real terms'!$Q19, camhs_real!$A$2:$Z$861, 3, FALSE))), IF($B$8="Board", VLOOKUP($P19, camhs_real!$A$2:$Z$861, 3, FALSE), VLOOKUP('Table 2 real terms'!$Q19, camhs_real!$A$2:$Z$861, 3, FALSE))), "")</f>
        <v>2018/19</v>
      </c>
      <c r="C19" s="15">
        <f xml:space="preserve"> _xlfn.IFNA(IFERROR(IF($B$8="Board", 1*(VLOOKUP($P19,camhs_real!$A$2:$Z$861,4,FALSE)), 1*(VLOOKUP('Table 2 real terms'!$Q19, camhs_real!$A$2:$Z$861, 4, FALSE))), IF($B$8="Board", VLOOKUP($P19,camhs_real!$A$2:$Z$861,4,FALSE), VLOOKUP('Table 2 real terms'!$Q19, camhs_real!$A$2:$Z$861, 4, FALSE))), "")</f>
        <v>13603332734.240299</v>
      </c>
      <c r="D19" s="15">
        <f>_xlfn.IFNA(IFERROR(IF($B$8="Board", 1*(VLOOKUP($P19, camhs_real!$A$2:$Z$861, 5, FALSE)), 1*(VLOOKUP('Table 2 real terms'!$Q19, camhs_real!$A$2:$Z$861, 5, FALSE))), IF($B$8="Board", VLOOKUP($P19, camhs_real!$A$2:$Z$861, 5, FALSE), VLOOKUP('Table 2 real terms'!$Q19, camhs_real!$A$2:$Z$861, 5, FALSE))), "")</f>
        <v>1149273357.70825</v>
      </c>
      <c r="E19" s="15">
        <f xml:space="preserve"> _xlfn.IFNA(IFERROR(IF($B$8="Board", 1*(VLOOKUP($P19, camhs_real!$A$2:$Z$861, 6, FALSE)), 1*(VLOOKUP('Table 2 real terms'!$Q19, camhs_real!$A$2:$Z$861, 6, FALSE))), IF($B$8="Board", VLOOKUP($P19,camhs_real!$A$2:$Z$861, 6, FALSE), VLOOKUP('Table 2 real terms'!$Q19, camhs_real!$A$2:$Z$861, 6, FALSE))), "")</f>
        <v>652551180.73000002</v>
      </c>
      <c r="F19" s="15">
        <f>_xlfn.IFNA(IFERROR(IF($B$8="Board", 1*(VLOOKUP($P19,camhs_real!$A$2:$Z$861, 7, FALSE)), 1*(VLOOKUP('Table 2 real terms'!$Q19, camhs_real!$A$2:$Z$861, 7, FALSE))), IF($B$8="Board", VLOOKUP($P19, camhs_real!$A$2:$Z$861, 7, FALSE), VLOOKUP('Table 2 real terms'!$Q19, camhs_real!$A$2:$Z$861, 7, FALSE))), "")</f>
        <v>271435515.36000001</v>
      </c>
      <c r="G19" s="15">
        <f>_xlfn.IFNA(IFERROR(IF($B$8="Board",1*(VLOOKUP($P19,camhs_real!$A$2:$Z$861,8,FALSE)), 1*(VLOOKUP('Table 2 real terms'!$Q19,camhs_real!$A$2:$Z$861,8,FALSE))), IF($B$8="Board",VLOOKUP($P19,camhs_real!$A$2:$Z$861,8,FALSE),VLOOKUP('Table 2 real terms'!$Q19,camhs_real!$A$2:$Z$861,8,FALSE))), "")</f>
        <v>76811425.601663098</v>
      </c>
      <c r="H19" s="15">
        <f>_xlfn.IFNA(IFERROR(IF($B$8="Board",1*(VLOOKUP($P19,camhs_real!$A$2:$Z$861,9,FALSE)),1*(VLOOKUP('Table 2 real terms'!$Q19,camhs_real!$A$2:$Z$861,9,FALSE))), IF($B$8="Board", (VLOOKUP($P19,camhs_real!$A$2:$Z$861,9,FALSE)), (VLOOKUP('Table 2 real terms'!$Q19,camhs_real!$A$2:$Z$861,9,FALSE)))), "")</f>
        <v>119610623.58</v>
      </c>
      <c r="I19" s="15">
        <f>_xlfn.IFNA(IFERROR(IF($B$8="Board",1*(VLOOKUP($P19,camhs_real!$A$2:$Z$861,10,FALSE)),1*(VLOOKUP('Table 2 real terms'!$Q19,camhs_real!$A$2:$Z$861,10,FALSE))), IF($B$8="Board",(VLOOKUP($P19,camhs_real!$A$2:$Z$861,10,FALSE)), (VLOOKUP('Table 2 real terms'!$Q19,camhs_real!$A$2:$Z$861,10,FALSE)))),"")</f>
        <v>21676093.109999999</v>
      </c>
      <c r="J19" s="15">
        <f>_xlfn.IFNA(IFERROR(IF($B$8="Board",1*(VLOOKUP($P19,camhs_real!$A$2:$Z$861,11,FALSE)), 1*(VLOOKUP('Table 2 real terms'!$Q19,camhs_real!$A$2:$Z$861,11,FALSE))), (IF($B$8="Board",VLOOKUP($P19,camhs_real!$A$2:$Z$861,11,FALSE),VLOOKUP('Table 2 real terms'!$Q19,camhs_real!$A$2:$Z$861,11,FALSE)))),"")</f>
        <v>7188519.3206091002</v>
      </c>
      <c r="K19" s="34"/>
      <c r="L19" s="34"/>
      <c r="M19" s="34"/>
      <c r="N19" s="34"/>
      <c r="P19" s="29" t="str">
        <f>CONCATENATE($B$10,'look ups'!A23)</f>
        <v>NHSScotland2018/19</v>
      </c>
      <c r="Q19" s="29" t="str">
        <f>CONCATENATE('look ups'!A5,$B$10)</f>
        <v>NHS FifeNHSScotland</v>
      </c>
    </row>
    <row r="20" spans="1:17" ht="15.5" customHeight="1" x14ac:dyDescent="0.35">
      <c r="A20" s="13" t="str">
        <f>IFERROR(IF($B$8="Board",$B$10,'look ups'!A6),"")</f>
        <v>NHSScotland</v>
      </c>
      <c r="B20" s="25" t="str">
        <f>_xlfn.IFNA(IFERROR(IF($B$8="Board", 1*(VLOOKUP($P20, camhs_real!$A$2:$Z$861, 3, FALSE)), 1*(VLOOKUP('Table 2 real terms'!$Q20, camhs_real!$A$2:$Z$861, 3, FALSE))), IF($B$8="Board", VLOOKUP($P20, camhs_real!$A$2:$Z$861, 3, FALSE), VLOOKUP('Table 2 real terms'!$Q20, camhs_real!$A$2:$Z$861, 3, FALSE))), "")</f>
        <v>2017/18</v>
      </c>
      <c r="C20" s="15">
        <f xml:space="preserve"> _xlfn.IFNA(IFERROR(IF($B$8="Board", 1*(VLOOKUP($P20,camhs_real!$A$2:$Z$861,4,FALSE)), 1*(VLOOKUP('Table 2 real terms'!$Q20, camhs_real!$A$2:$Z$861, 4, FALSE))), IF($B$8="Board", VLOOKUP($P20,camhs_real!$A$2:$Z$861,4,FALSE), VLOOKUP('Table 2 real terms'!$Q20, camhs_real!$A$2:$Z$861, 4, FALSE))), "")</f>
        <v>13492610205.807301</v>
      </c>
      <c r="D20" s="15">
        <f>_xlfn.IFNA(IFERROR(IF($B$8="Board", 1*(VLOOKUP($P20, camhs_real!$A$2:$Z$861, 5, FALSE)), 1*(VLOOKUP('Table 2 real terms'!$Q20, camhs_real!$A$2:$Z$861, 5, FALSE))), IF($B$8="Board", VLOOKUP($P20, camhs_real!$A$2:$Z$861, 5, FALSE), VLOOKUP('Table 2 real terms'!$Q20, camhs_real!$A$2:$Z$861, 5, FALSE))), "")</f>
        <v>1128573661.05127</v>
      </c>
      <c r="E20" s="15">
        <f xml:space="preserve"> _xlfn.IFNA(IFERROR(IF($B$8="Board", 1*(VLOOKUP($P20, camhs_real!$A$2:$Z$861, 6, FALSE)), 1*(VLOOKUP('Table 2 real terms'!$Q20, camhs_real!$A$2:$Z$861, 6, FALSE))), IF($B$8="Board", VLOOKUP($P20,camhs_real!$A$2:$Z$861, 6, FALSE), VLOOKUP('Table 2 real terms'!$Q20, camhs_real!$A$2:$Z$861, 6, FALSE))), "")</f>
        <v>631703508.57000005</v>
      </c>
      <c r="F20" s="15">
        <f>_xlfn.IFNA(IFERROR(IF($B$8="Board", 1*(VLOOKUP($P20,camhs_real!$A$2:$Z$861, 7, FALSE)), 1*(VLOOKUP('Table 2 real terms'!$Q20, camhs_real!$A$2:$Z$861, 7, FALSE))), IF($B$8="Board", VLOOKUP($P20, camhs_real!$A$2:$Z$861, 7, FALSE), VLOOKUP('Table 2 real terms'!$Q20, camhs_real!$A$2:$Z$861, 7, FALSE))), "")</f>
        <v>259697287.69999999</v>
      </c>
      <c r="G20" s="15">
        <f>_xlfn.IFNA(IFERROR(IF($B$8="Board",1*(VLOOKUP($P20,camhs_real!$A$2:$Z$861,8,FALSE)), 1*(VLOOKUP('Table 2 real terms'!$Q20,camhs_real!$A$2:$Z$861,8,FALSE))), IF($B$8="Board",VLOOKUP($P20,camhs_real!$A$2:$Z$861,8,FALSE),VLOOKUP('Table 2 real terms'!$Q20,camhs_real!$A$2:$Z$861,8,FALSE))), "")</f>
        <v>75308538.565250501</v>
      </c>
      <c r="H20" s="15">
        <f>_xlfn.IFNA(IFERROR(IF($B$8="Board",1*(VLOOKUP($P20,camhs_real!$A$2:$Z$861,9,FALSE)),1*(VLOOKUP('Table 2 real terms'!$Q20,camhs_real!$A$2:$Z$861,9,FALSE))), IF($B$8="Board", (VLOOKUP($P20,camhs_real!$A$2:$Z$861,9,FALSE)), (VLOOKUP('Table 2 real terms'!$Q20,camhs_real!$A$2:$Z$861,9,FALSE)))), "")</f>
        <v>109153340.77</v>
      </c>
      <c r="I20" s="15">
        <f>_xlfn.IFNA(IFERROR(IF($B$8="Board",1*(VLOOKUP($P20,camhs_real!$A$2:$Z$861,10,FALSE)),1*(VLOOKUP('Table 2 real terms'!$Q20,camhs_real!$A$2:$Z$861,10,FALSE))), IF($B$8="Board",(VLOOKUP($P20,camhs_real!$A$2:$Z$861,10,FALSE)), (VLOOKUP('Table 2 real terms'!$Q20,camhs_real!$A$2:$Z$861,10,FALSE)))),"")</f>
        <v>20982261.66</v>
      </c>
      <c r="J20" s="15">
        <f>_xlfn.IFNA(IFERROR(IF($B$8="Board",1*(VLOOKUP($P20,camhs_real!$A$2:$Z$861,11,FALSE)), 1*(VLOOKUP('Table 2 real terms'!$Q20,camhs_real!$A$2:$Z$861,11,FALSE))), (IF($B$8="Board",VLOOKUP($P20,camhs_real!$A$2:$Z$861,11,FALSE),VLOOKUP('Table 2 real terms'!$Q20,camhs_real!$A$2:$Z$861,11,FALSE)))),"")</f>
        <v>31728723.787152901</v>
      </c>
      <c r="K20" s="34"/>
      <c r="L20" s="34"/>
      <c r="M20" s="34"/>
      <c r="N20" s="34"/>
      <c r="P20" s="29" t="str">
        <f>CONCATENATE($B$10,'look ups'!A24)</f>
        <v>NHSScotland2017/18</v>
      </c>
      <c r="Q20" s="29" t="str">
        <f>CONCATENATE('look ups'!A6,$B$10)</f>
        <v>NHS Forth ValleyNHSScotland</v>
      </c>
    </row>
    <row r="21" spans="1:17" ht="15.5" customHeight="1" x14ac:dyDescent="0.35">
      <c r="A21" s="13" t="str">
        <f>IFERROR(IF($B$8="Board",$B$10,'look ups'!A7),"")</f>
        <v>NHSScotland</v>
      </c>
      <c r="B21" s="25" t="str">
        <f>_xlfn.IFNA(IFERROR(IF($B$8="Board", 1*(VLOOKUP($P21, camhs_real!$A$2:$Z$861, 3, FALSE)), 1*(VLOOKUP('Table 2 real terms'!$Q21, camhs_real!$A$2:$Z$861, 3, FALSE))), IF($B$8="Board", VLOOKUP($P21, camhs_real!$A$2:$Z$861, 3, FALSE), VLOOKUP('Table 2 real terms'!$Q21, camhs_real!$A$2:$Z$861, 3, FALSE))), "")</f>
        <v>2016/17</v>
      </c>
      <c r="C21" s="15">
        <f xml:space="preserve"> _xlfn.IFNA(IFERROR(IF($B$8="Board", 1*(VLOOKUP($P21,camhs_real!$A$2:$Z$861,4,FALSE)), 1*(VLOOKUP('Table 2 real terms'!$Q21, camhs_real!$A$2:$Z$861, 4, FALSE))), IF($B$8="Board", VLOOKUP($P21,camhs_real!$A$2:$Z$861,4,FALSE), VLOOKUP('Table 2 real terms'!$Q21, camhs_real!$A$2:$Z$861, 4, FALSE))), "")</f>
        <v>13323649756.4035</v>
      </c>
      <c r="D21" s="15">
        <f>_xlfn.IFNA(IFERROR(IF($B$8="Board", 1*(VLOOKUP($P21, camhs_real!$A$2:$Z$861, 5, FALSE)), 1*(VLOOKUP('Table 2 real terms'!$Q21, camhs_real!$A$2:$Z$861, 5, FALSE))), IF($B$8="Board", VLOOKUP($P21, camhs_real!$A$2:$Z$861, 5, FALSE), VLOOKUP('Table 2 real terms'!$Q21, camhs_real!$A$2:$Z$861, 5, FALSE))), "")</f>
        <v>1109576955.88516</v>
      </c>
      <c r="E21" s="15">
        <f xml:space="preserve"> _xlfn.IFNA(IFERROR(IF($B$8="Board", 1*(VLOOKUP($P21, camhs_real!$A$2:$Z$861, 6, FALSE)), 1*(VLOOKUP('Table 2 real terms'!$Q21, camhs_real!$A$2:$Z$861, 6, FALSE))), IF($B$8="Board", VLOOKUP($P21,camhs_real!$A$2:$Z$861, 6, FALSE), VLOOKUP('Table 2 real terms'!$Q21, camhs_real!$A$2:$Z$861, 6, FALSE))), "")</f>
        <v>606853412.91999996</v>
      </c>
      <c r="F21" s="15">
        <f>_xlfn.IFNA(IFERROR(IF($B$8="Board", 1*(VLOOKUP($P21,camhs_real!$A$2:$Z$861, 7, FALSE)), 1*(VLOOKUP('Table 2 real terms'!$Q21, camhs_real!$A$2:$Z$861, 7, FALSE))), IF($B$8="Board", VLOOKUP($P21, camhs_real!$A$2:$Z$861, 7, FALSE), VLOOKUP('Table 2 real terms'!$Q21, camhs_real!$A$2:$Z$861, 7, FALSE))), "")</f>
        <v>263751615.55000001</v>
      </c>
      <c r="G21" s="15">
        <f>_xlfn.IFNA(IFERROR(IF($B$8="Board",1*(VLOOKUP($P21,camhs_real!$A$2:$Z$861,8,FALSE)), 1*(VLOOKUP('Table 2 real terms'!$Q21,camhs_real!$A$2:$Z$861,8,FALSE))), IF($B$8="Board",VLOOKUP($P21,camhs_real!$A$2:$Z$861,8,FALSE),VLOOKUP('Table 2 real terms'!$Q21,camhs_real!$A$2:$Z$861,8,FALSE))), "")</f>
        <v>67023524.875530504</v>
      </c>
      <c r="H21" s="15">
        <f>_xlfn.IFNA(IFERROR(IF($B$8="Board",1*(VLOOKUP($P21,camhs_real!$A$2:$Z$861,9,FALSE)),1*(VLOOKUP('Table 2 real terms'!$Q21,camhs_real!$A$2:$Z$861,9,FALSE))), IF($B$8="Board", (VLOOKUP($P21,camhs_real!$A$2:$Z$861,9,FALSE)), (VLOOKUP('Table 2 real terms'!$Q21,camhs_real!$A$2:$Z$861,9,FALSE)))), "")</f>
        <v>99351719.400000006</v>
      </c>
      <c r="I21" s="15">
        <f>_xlfn.IFNA(IFERROR(IF($B$8="Board",1*(VLOOKUP($P21,camhs_real!$A$2:$Z$861,10,FALSE)),1*(VLOOKUP('Table 2 real terms'!$Q21,camhs_real!$A$2:$Z$861,10,FALSE))), IF($B$8="Board",(VLOOKUP($P21,camhs_real!$A$2:$Z$861,10,FALSE)), (VLOOKUP('Table 2 real terms'!$Q21,camhs_real!$A$2:$Z$861,10,FALSE)))),"")</f>
        <v>24208000.75</v>
      </c>
      <c r="J21" s="15">
        <f>_xlfn.IFNA(IFERROR(IF($B$8="Board",1*(VLOOKUP($P21,camhs_real!$A$2:$Z$861,11,FALSE)), 1*(VLOOKUP('Table 2 real terms'!$Q21,camhs_real!$A$2:$Z$861,11,FALSE))), (IF($B$8="Board",VLOOKUP($P21,camhs_real!$A$2:$Z$861,11,FALSE),VLOOKUP('Table 2 real terms'!$Q21,camhs_real!$A$2:$Z$861,11,FALSE)))),"")</f>
        <v>48388682.382848397</v>
      </c>
      <c r="K21" s="34"/>
      <c r="L21" s="34"/>
      <c r="M21" s="34"/>
      <c r="N21" s="34"/>
      <c r="P21" s="29" t="str">
        <f>CONCATENATE($B$10,'look ups'!A25)</f>
        <v>NHSScotland2016/17</v>
      </c>
      <c r="Q21" s="29" t="str">
        <f>CONCATENATE('look ups'!A7,$B$10)</f>
        <v>NHS GrampianNHSScotland</v>
      </c>
    </row>
    <row r="22" spans="1:17" ht="15.5" customHeight="1" x14ac:dyDescent="0.35">
      <c r="A22" s="13" t="str">
        <f>IFERROR(IF($B$8="Board",$B$10,'look ups'!A8),"")</f>
        <v>NHSScotland</v>
      </c>
      <c r="B22" s="25" t="str">
        <f>_xlfn.IFNA(IFERROR(IF($B$8="Board", 1*(VLOOKUP($P22, camhs_real!$A$2:$Z$861, 3, FALSE)), 1*(VLOOKUP('Table 2 real terms'!$Q22, camhs_real!$A$2:$Z$861, 3, FALSE))), IF($B$8="Board", VLOOKUP($P22, camhs_real!$A$2:$Z$861, 3, FALSE), VLOOKUP('Table 2 real terms'!$Q22, camhs_real!$A$2:$Z$861, 3, FALSE))), "")</f>
        <v>2015/16</v>
      </c>
      <c r="C22" s="15">
        <f xml:space="preserve"> _xlfn.IFNA(IFERROR(IF($B$8="Board", 1*(VLOOKUP($P22,camhs_real!$A$2:$Z$861,4,FALSE)), 1*(VLOOKUP('Table 2 real terms'!$Q22, camhs_real!$A$2:$Z$861, 4, FALSE))), IF($B$8="Board", VLOOKUP($P22,camhs_real!$A$2:$Z$861,4,FALSE), VLOOKUP('Table 2 real terms'!$Q22, camhs_real!$A$2:$Z$861, 4, FALSE))), "")</f>
        <v>13065619534.4732</v>
      </c>
      <c r="D22" s="15">
        <f>_xlfn.IFNA(IFERROR(IF($B$8="Board", 1*(VLOOKUP($P22, camhs_real!$A$2:$Z$861, 5, FALSE)), 1*(VLOOKUP('Table 2 real terms'!$Q22, camhs_real!$A$2:$Z$861, 5, FALSE))), IF($B$8="Board", VLOOKUP($P22, camhs_real!$A$2:$Z$861, 5, FALSE), VLOOKUP('Table 2 real terms'!$Q22, camhs_real!$A$2:$Z$861, 5, FALSE))), "")</f>
        <v>1125436729.48805</v>
      </c>
      <c r="E22" s="15">
        <f xml:space="preserve"> _xlfn.IFNA(IFERROR(IF($B$8="Board", 1*(VLOOKUP($P22, camhs_real!$A$2:$Z$861, 6, FALSE)), 1*(VLOOKUP('Table 2 real terms'!$Q22, camhs_real!$A$2:$Z$861, 6, FALSE))), IF($B$8="Board", VLOOKUP($P22,camhs_real!$A$2:$Z$861, 6, FALSE), VLOOKUP('Table 2 real terms'!$Q22, camhs_real!$A$2:$Z$861, 6, FALSE))), "")</f>
        <v>612817049.33000004</v>
      </c>
      <c r="F22" s="15">
        <f>_xlfn.IFNA(IFERROR(IF($B$8="Board", 1*(VLOOKUP($P22,camhs_real!$A$2:$Z$861, 7, FALSE)), 1*(VLOOKUP('Table 2 real terms'!$Q22, camhs_real!$A$2:$Z$861, 7, FALSE))), IF($B$8="Board", VLOOKUP($P22, camhs_real!$A$2:$Z$861, 7, FALSE), VLOOKUP('Table 2 real terms'!$Q22, camhs_real!$A$2:$Z$861, 7, FALSE))), "")</f>
        <v>273975528.51999998</v>
      </c>
      <c r="G22" s="15">
        <f>_xlfn.IFNA(IFERROR(IF($B$8="Board",1*(VLOOKUP($P22,camhs_real!$A$2:$Z$861,8,FALSE)), 1*(VLOOKUP('Table 2 real terms'!$Q22,camhs_real!$A$2:$Z$861,8,FALSE))), IF($B$8="Board",VLOOKUP($P22,camhs_real!$A$2:$Z$861,8,FALSE),VLOOKUP('Table 2 real terms'!$Q22,camhs_real!$A$2:$Z$861,8,FALSE))), "")</f>
        <v>67451172.327900499</v>
      </c>
      <c r="H22" s="15">
        <f>_xlfn.IFNA(IFERROR(IF($B$8="Board",1*(VLOOKUP($P22,camhs_real!$A$2:$Z$861,9,FALSE)),1*(VLOOKUP('Table 2 real terms'!$Q22,camhs_real!$A$2:$Z$861,9,FALSE))), IF($B$8="Board", (VLOOKUP($P22,camhs_real!$A$2:$Z$861,9,FALSE)), (VLOOKUP('Table 2 real terms'!$Q22,camhs_real!$A$2:$Z$861,9,FALSE)))), "")</f>
        <v>102404336.61</v>
      </c>
      <c r="I22" s="15">
        <f>_xlfn.IFNA(IFERROR(IF($B$8="Board",1*(VLOOKUP($P22,camhs_real!$A$2:$Z$861,10,FALSE)),1*(VLOOKUP('Table 2 real terms'!$Q22,camhs_real!$A$2:$Z$861,10,FALSE))), IF($B$8="Board",(VLOOKUP($P22,camhs_real!$A$2:$Z$861,10,FALSE)), (VLOOKUP('Table 2 real terms'!$Q22,camhs_real!$A$2:$Z$861,10,FALSE)))),"")</f>
        <v>23709519.539999999</v>
      </c>
      <c r="J22" s="15">
        <f>_xlfn.IFNA(IFERROR(IF($B$8="Board",1*(VLOOKUP($P22,camhs_real!$A$2:$Z$861,11,FALSE)), 1*(VLOOKUP('Table 2 real terms'!$Q22,camhs_real!$A$2:$Z$861,11,FALSE))), (IF($B$8="Board",VLOOKUP($P22,camhs_real!$A$2:$Z$861,11,FALSE),VLOOKUP('Table 2 real terms'!$Q22,camhs_real!$A$2:$Z$861,11,FALSE)))),"")</f>
        <v>45079123.161971897</v>
      </c>
      <c r="K22" s="34"/>
      <c r="L22" s="34"/>
      <c r="M22" s="34"/>
      <c r="N22" s="34"/>
      <c r="P22" s="29" t="str">
        <f>CONCATENATE($B$10,'look ups'!A26)</f>
        <v>NHSScotland2015/16</v>
      </c>
      <c r="Q22" s="29" t="str">
        <f>CONCATENATE('look ups'!A8,$B$10)</f>
        <v>NHS Greater Glasgow &amp; ClydeNHSScotland</v>
      </c>
    </row>
    <row r="23" spans="1:17" ht="15.5" customHeight="1" x14ac:dyDescent="0.35">
      <c r="A23" s="13" t="str">
        <f>IFERROR(IF($B$8="Board",$B$10,'look ups'!A9),"")</f>
        <v>NHSScotland</v>
      </c>
      <c r="B23" s="25" t="str">
        <f>_xlfn.IFNA(IFERROR(IF($B$8="Board", 1*(VLOOKUP($P23, camhs_real!$A$2:$Z$861, 3, FALSE)), 1*(VLOOKUP('Table 2 real terms'!$Q23, camhs_real!$A$2:$Z$861, 3, FALSE))), IF($B$8="Board", VLOOKUP($P23, camhs_real!$A$2:$Z$861, 3, FALSE), VLOOKUP('Table 2 real terms'!$Q23, camhs_real!$A$2:$Z$861, 3, FALSE))), "")</f>
        <v>2014/15</v>
      </c>
      <c r="C23" s="15">
        <f xml:space="preserve"> _xlfn.IFNA(IFERROR(IF($B$8="Board", 1*(VLOOKUP($P23,camhs_real!$A$2:$Z$861,4,FALSE)), 1*(VLOOKUP('Table 2 real terms'!$Q23, camhs_real!$A$2:$Z$861, 4, FALSE))), IF($B$8="Board", VLOOKUP($P23,camhs_real!$A$2:$Z$861,4,FALSE), VLOOKUP('Table 2 real terms'!$Q23, camhs_real!$A$2:$Z$861, 4, FALSE))), "")</f>
        <v>12635565600.3505</v>
      </c>
      <c r="D23" s="15">
        <f>_xlfn.IFNA(IFERROR(IF($B$8="Board", 1*(VLOOKUP($P23, camhs_real!$A$2:$Z$861, 5, FALSE)), 1*(VLOOKUP('Table 2 real terms'!$Q23, camhs_real!$A$2:$Z$861, 5, FALSE))), IF($B$8="Board", VLOOKUP($P23, camhs_real!$A$2:$Z$861, 5, FALSE), VLOOKUP('Table 2 real terms'!$Q23, camhs_real!$A$2:$Z$861, 5, FALSE))), "")</f>
        <v>1105441636.91119</v>
      </c>
      <c r="E23" s="15">
        <f xml:space="preserve"> _xlfn.IFNA(IFERROR(IF($B$8="Board", 1*(VLOOKUP($P23, camhs_real!$A$2:$Z$861, 6, FALSE)), 1*(VLOOKUP('Table 2 real terms'!$Q23, camhs_real!$A$2:$Z$861, 6, FALSE))), IF($B$8="Board", VLOOKUP($P23,camhs_real!$A$2:$Z$861, 6, FALSE), VLOOKUP('Table 2 real terms'!$Q23, camhs_real!$A$2:$Z$861, 6, FALSE))), "")</f>
        <v>594231622.75999999</v>
      </c>
      <c r="F23" s="15">
        <f>_xlfn.IFNA(IFERROR(IF($B$8="Board", 1*(VLOOKUP($P23,camhs_real!$A$2:$Z$861, 7, FALSE)), 1*(VLOOKUP('Table 2 real terms'!$Q23, camhs_real!$A$2:$Z$861, 7, FALSE))), IF($B$8="Board", VLOOKUP($P23, camhs_real!$A$2:$Z$861, 7, FALSE), VLOOKUP('Table 2 real terms'!$Q23, camhs_real!$A$2:$Z$861, 7, FALSE))), "")</f>
        <v>277027850.5</v>
      </c>
      <c r="G23" s="15">
        <f>_xlfn.IFNA(IFERROR(IF($B$8="Board",1*(VLOOKUP($P23,camhs_real!$A$2:$Z$861,8,FALSE)), 1*(VLOOKUP('Table 2 real terms'!$Q23,camhs_real!$A$2:$Z$861,8,FALSE))), IF($B$8="Board",VLOOKUP($P23,camhs_real!$A$2:$Z$861,8,FALSE),VLOOKUP('Table 2 real terms'!$Q23,camhs_real!$A$2:$Z$861,8,FALSE))), "")</f>
        <v>60931947.925170198</v>
      </c>
      <c r="H23" s="15">
        <f>_xlfn.IFNA(IFERROR(IF($B$8="Board",1*(VLOOKUP($P23,camhs_real!$A$2:$Z$861,9,FALSE)),1*(VLOOKUP('Table 2 real terms'!$Q23,camhs_real!$A$2:$Z$861,9,FALSE))), IF($B$8="Board", (VLOOKUP($P23,camhs_real!$A$2:$Z$861,9,FALSE)), (VLOOKUP('Table 2 real terms'!$Q23,camhs_real!$A$2:$Z$861,9,FALSE)))), "")</f>
        <v>101806356.09999999</v>
      </c>
      <c r="I23" s="15">
        <f>_xlfn.IFNA(IFERROR(IF($B$8="Board",1*(VLOOKUP($P23,camhs_real!$A$2:$Z$861,10,FALSE)),1*(VLOOKUP('Table 2 real terms'!$Q23,camhs_real!$A$2:$Z$861,10,FALSE))), IF($B$8="Board",(VLOOKUP($P23,camhs_real!$A$2:$Z$861,10,FALSE)), (VLOOKUP('Table 2 real terms'!$Q23,camhs_real!$A$2:$Z$861,10,FALSE)))),"")</f>
        <v>23365121.760000002</v>
      </c>
      <c r="J23" s="15">
        <f>_xlfn.IFNA(IFERROR(IF($B$8="Board",1*(VLOOKUP($P23,camhs_real!$A$2:$Z$861,11,FALSE)), 1*(VLOOKUP('Table 2 real terms'!$Q23,camhs_real!$A$2:$Z$861,11,FALSE))), (IF($B$8="Board",VLOOKUP($P23,camhs_real!$A$2:$Z$861,11,FALSE),VLOOKUP('Table 2 real terms'!$Q23,camhs_real!$A$2:$Z$861,11,FALSE)))),"")</f>
        <v>48078737.860168204</v>
      </c>
      <c r="K23" s="34"/>
      <c r="L23" s="34"/>
      <c r="M23" s="34"/>
      <c r="N23" s="34"/>
      <c r="P23" s="29" t="str">
        <f>CONCATENATE($B$10,'look ups'!A27)</f>
        <v>NHSScotland2014/15</v>
      </c>
      <c r="Q23" s="29" t="str">
        <f>CONCATENATE('look ups'!A9,$B$10)</f>
        <v>NHS HighlandNHSScotland</v>
      </c>
    </row>
    <row r="24" spans="1:17" ht="15.5" customHeight="1" x14ac:dyDescent="0.35">
      <c r="A24" s="13" t="str">
        <f>IFERROR(IF($B$8="Board",$B$10,'look ups'!A10),"")</f>
        <v>NHSScotland</v>
      </c>
      <c r="B24" s="25" t="str">
        <f>_xlfn.IFNA(IFERROR(IF($B$8="Board", 1*(VLOOKUP($P24, camhs_real!$A$2:$Z$861, 3, FALSE)), 1*(VLOOKUP('Table 2 real terms'!$Q24, camhs_real!$A$2:$Z$861, 3, FALSE))), IF($B$8="Board", VLOOKUP($P24, camhs_real!$A$2:$Z$861, 3, FALSE), VLOOKUP('Table 2 real terms'!$Q24, camhs_real!$A$2:$Z$861, 3, FALSE))), "")</f>
        <v>2013/14</v>
      </c>
      <c r="C24" s="15">
        <f xml:space="preserve"> _xlfn.IFNA(IFERROR(IF($B$8="Board", 1*(VLOOKUP($P24,camhs_real!$A$2:$Z$861,4,FALSE)), 1*(VLOOKUP('Table 2 real terms'!$Q24, camhs_real!$A$2:$Z$861, 4, FALSE))), IF($B$8="Board", VLOOKUP($P24,camhs_real!$A$2:$Z$861,4,FALSE), VLOOKUP('Table 2 real terms'!$Q24, camhs_real!$A$2:$Z$861, 4, FALSE))), "")</f>
        <v>12334194392.846901</v>
      </c>
      <c r="D24" s="15">
        <f>_xlfn.IFNA(IFERROR(IF($B$8="Board", 1*(VLOOKUP($P24, camhs_real!$A$2:$Z$861, 5, FALSE)), 1*(VLOOKUP('Table 2 real terms'!$Q24, camhs_real!$A$2:$Z$861, 5, FALSE))), IF($B$8="Board", VLOOKUP($P24, camhs_real!$A$2:$Z$861, 5, FALSE), VLOOKUP('Table 2 real terms'!$Q24, camhs_real!$A$2:$Z$861, 5, FALSE))), "")</f>
        <v>1107510132.58586</v>
      </c>
      <c r="E24" s="15">
        <f xml:space="preserve"> _xlfn.IFNA(IFERROR(IF($B$8="Board", 1*(VLOOKUP($P24, camhs_real!$A$2:$Z$861, 6, FALSE)), 1*(VLOOKUP('Table 2 real terms'!$Q24, camhs_real!$A$2:$Z$861, 6, FALSE))), IF($B$8="Board", VLOOKUP($P24,camhs_real!$A$2:$Z$861, 6, FALSE), VLOOKUP('Table 2 real terms'!$Q24, camhs_real!$A$2:$Z$861, 6, FALSE))), "")</f>
        <v>597868456.45000005</v>
      </c>
      <c r="F24" s="15">
        <f>_xlfn.IFNA(IFERROR(IF($B$8="Board", 1*(VLOOKUP($P24,camhs_real!$A$2:$Z$861, 7, FALSE)), 1*(VLOOKUP('Table 2 real terms'!$Q24, camhs_real!$A$2:$Z$861, 7, FALSE))), IF($B$8="Board", VLOOKUP($P24, camhs_real!$A$2:$Z$861, 7, FALSE), VLOOKUP('Table 2 real terms'!$Q24, camhs_real!$A$2:$Z$861, 7, FALSE))), "")</f>
        <v>281630379.18000001</v>
      </c>
      <c r="G24" s="15">
        <f>_xlfn.IFNA(IFERROR(IF($B$8="Board",1*(VLOOKUP($P24,camhs_real!$A$2:$Z$861,8,FALSE)), 1*(VLOOKUP('Table 2 real terms'!$Q24,camhs_real!$A$2:$Z$861,8,FALSE))), IF($B$8="Board",VLOOKUP($P24,camhs_real!$A$2:$Z$861,8,FALSE),VLOOKUP('Table 2 real terms'!$Q24,camhs_real!$A$2:$Z$861,8,FALSE))), "")</f>
        <v>59811642.175025702</v>
      </c>
      <c r="H24" s="15">
        <f>_xlfn.IFNA(IFERROR(IF($B$8="Board",1*(VLOOKUP($P24,camhs_real!$A$2:$Z$861,9,FALSE)),1*(VLOOKUP('Table 2 real terms'!$Q24,camhs_real!$A$2:$Z$861,9,FALSE))), IF($B$8="Board", (VLOOKUP($P24,camhs_real!$A$2:$Z$861,9,FALSE)), (VLOOKUP('Table 2 real terms'!$Q24,camhs_real!$A$2:$Z$861,9,FALSE)))), "")</f>
        <v>102422991.48</v>
      </c>
      <c r="I24" s="15">
        <f>_xlfn.IFNA(IFERROR(IF($B$8="Board",1*(VLOOKUP($P24,camhs_real!$A$2:$Z$861,10,FALSE)),1*(VLOOKUP('Table 2 real terms'!$Q24,camhs_real!$A$2:$Z$861,10,FALSE))), IF($B$8="Board",(VLOOKUP($P24,camhs_real!$A$2:$Z$861,10,FALSE)), (VLOOKUP('Table 2 real terms'!$Q24,camhs_real!$A$2:$Z$861,10,FALSE)))),"")</f>
        <v>20169416.280000001</v>
      </c>
      <c r="J24" s="15">
        <f>_xlfn.IFNA(IFERROR(IF($B$8="Board",1*(VLOOKUP($P24,camhs_real!$A$2:$Z$861,11,FALSE)), 1*(VLOOKUP('Table 2 real terms'!$Q24,camhs_real!$A$2:$Z$861,11,FALSE))), (IF($B$8="Board",VLOOKUP($P24,camhs_real!$A$2:$Z$861,11,FALSE),VLOOKUP('Table 2 real terms'!$Q24,camhs_real!$A$2:$Z$861,11,FALSE)))),"")</f>
        <v>45607247.0308671</v>
      </c>
      <c r="K24" s="34"/>
      <c r="L24" s="34"/>
      <c r="M24" s="34"/>
      <c r="N24" s="34"/>
      <c r="P24" s="29" t="str">
        <f>CONCATENATE($B$10,'look ups'!A28)</f>
        <v>NHSScotland2013/14</v>
      </c>
      <c r="Q24" s="29" t="str">
        <f>CONCATENATE('look ups'!A10,$B$10)</f>
        <v>NHS LanarkshireNHSScotland</v>
      </c>
    </row>
    <row r="25" spans="1:17" ht="15.5" customHeight="1" x14ac:dyDescent="0.35">
      <c r="A25" s="13" t="str">
        <f>IFERROR(IF($B$8="Board",$B$10,'look ups'!A11),"")</f>
        <v>NHSScotland</v>
      </c>
      <c r="B25" s="25" t="str">
        <f>_xlfn.IFNA(IFERROR(IF($B$8="Board", 1*(VLOOKUP($P25, camhs_real!$A$2:$Z$861, 3, FALSE)), 1*(VLOOKUP('Table 2 real terms'!$Q25, camhs_real!$A$2:$Z$861, 3, FALSE))), IF($B$8="Board", VLOOKUP($P25, camhs_real!$A$2:$Z$861, 3, FALSE), VLOOKUP('Table 2 real terms'!$Q25, camhs_real!$A$2:$Z$861, 3, FALSE))), "")</f>
        <v>2012/13</v>
      </c>
      <c r="C25" s="15">
        <f xml:space="preserve"> _xlfn.IFNA(IFERROR(IF($B$8="Board", 1*(VLOOKUP($P25,camhs_real!$A$2:$Z$861,4,FALSE)), 1*(VLOOKUP('Table 2 real terms'!$Q25, camhs_real!$A$2:$Z$861, 4, FALSE))), IF($B$8="Board", VLOOKUP($P25,camhs_real!$A$2:$Z$861,4,FALSE), VLOOKUP('Table 2 real terms'!$Q25, camhs_real!$A$2:$Z$861, 4, FALSE))), "")</f>
        <v>12280038010.0429</v>
      </c>
      <c r="D25" s="15">
        <f>_xlfn.IFNA(IFERROR(IF($B$8="Board", 1*(VLOOKUP($P25, camhs_real!$A$2:$Z$861, 5, FALSE)), 1*(VLOOKUP('Table 2 real terms'!$Q25, camhs_real!$A$2:$Z$861, 5, FALSE))), IF($B$8="Board", VLOOKUP($P25, camhs_real!$A$2:$Z$861, 5, FALSE), VLOOKUP('Table 2 real terms'!$Q25, camhs_real!$A$2:$Z$861, 5, FALSE))), "")</f>
        <v>1131789258.8140099</v>
      </c>
      <c r="E25" s="15">
        <f xml:space="preserve"> _xlfn.IFNA(IFERROR(IF($B$8="Board", 1*(VLOOKUP($P25, camhs_real!$A$2:$Z$861, 6, FALSE)), 1*(VLOOKUP('Table 2 real terms'!$Q25, camhs_real!$A$2:$Z$861, 6, FALSE))), IF($B$8="Board", VLOOKUP($P25,camhs_real!$A$2:$Z$861, 6, FALSE), VLOOKUP('Table 2 real terms'!$Q25, camhs_real!$A$2:$Z$861, 6, FALSE))), "")</f>
        <v>604187697.79999995</v>
      </c>
      <c r="F25" s="15">
        <f>_xlfn.IFNA(IFERROR(IF($B$8="Board", 1*(VLOOKUP($P25,camhs_real!$A$2:$Z$861, 7, FALSE)), 1*(VLOOKUP('Table 2 real terms'!$Q25, camhs_real!$A$2:$Z$861, 7, FALSE))), IF($B$8="Board", VLOOKUP($P25, camhs_real!$A$2:$Z$861, 7, FALSE), VLOOKUP('Table 2 real terms'!$Q25, camhs_real!$A$2:$Z$861, 7, FALSE))), "")</f>
        <v>295016600.37</v>
      </c>
      <c r="G25" s="15">
        <f>_xlfn.IFNA(IFERROR(IF($B$8="Board",1*(VLOOKUP($P25,camhs_real!$A$2:$Z$861,8,FALSE)), 1*(VLOOKUP('Table 2 real terms'!$Q25,camhs_real!$A$2:$Z$861,8,FALSE))), IF($B$8="Board",VLOOKUP($P25,camhs_real!$A$2:$Z$861,8,FALSE),VLOOKUP('Table 2 real terms'!$Q25,camhs_real!$A$2:$Z$861,8,FALSE))), "")</f>
        <v>57343756.723720998</v>
      </c>
      <c r="H25" s="15">
        <f>_xlfn.IFNA(IFERROR(IF($B$8="Board",1*(VLOOKUP($P25,camhs_real!$A$2:$Z$861,9,FALSE)),1*(VLOOKUP('Table 2 real terms'!$Q25,camhs_real!$A$2:$Z$861,9,FALSE))), IF($B$8="Board", (VLOOKUP($P25,camhs_real!$A$2:$Z$861,9,FALSE)), (VLOOKUP('Table 2 real terms'!$Q25,camhs_real!$A$2:$Z$861,9,FALSE)))), "")</f>
        <v>107654427.77</v>
      </c>
      <c r="I25" s="15">
        <f>_xlfn.IFNA(IFERROR(IF($B$8="Board",1*(VLOOKUP($P25,camhs_real!$A$2:$Z$861,10,FALSE)),1*(VLOOKUP('Table 2 real terms'!$Q25,camhs_real!$A$2:$Z$861,10,FALSE))), IF($B$8="Board",(VLOOKUP($P25,camhs_real!$A$2:$Z$861,10,FALSE)), (VLOOKUP('Table 2 real terms'!$Q25,camhs_real!$A$2:$Z$861,10,FALSE)))),"")</f>
        <v>21642977.190000001</v>
      </c>
      <c r="J25" s="15">
        <f>_xlfn.IFNA(IFERROR(IF($B$8="Board",1*(VLOOKUP($P25,camhs_real!$A$2:$Z$861,11,FALSE)), 1*(VLOOKUP('Table 2 real terms'!$Q25,camhs_real!$A$2:$Z$861,11,FALSE))), (IF($B$8="Board",VLOOKUP($P25,camhs_real!$A$2:$Z$861,11,FALSE),VLOOKUP('Table 2 real terms'!$Q25,camhs_real!$A$2:$Z$861,11,FALSE)))),"")</f>
        <v>45943798.957437702</v>
      </c>
      <c r="K25" s="34"/>
      <c r="L25" s="34"/>
      <c r="M25" s="34"/>
      <c r="N25" s="34"/>
      <c r="P25" s="29" t="str">
        <f>CONCATENATE($B$10,'look ups'!A29)</f>
        <v>NHSScotland2012/13</v>
      </c>
      <c r="Q25" s="29" t="str">
        <f>CONCATENATE('look ups'!A11,$B$10)</f>
        <v>NHS LothianNHSScotland</v>
      </c>
    </row>
    <row r="26" spans="1:17" ht="15.5" customHeight="1" x14ac:dyDescent="0.35">
      <c r="A26" s="13" t="str">
        <f>IFERROR(IF($B$8="Board",$B$10,'look ups'!A12),"")</f>
        <v>NHSScotland</v>
      </c>
      <c r="B26" s="25" t="str">
        <f>_xlfn.IFNA(IFERROR(IF($B$8="Board", 1*(VLOOKUP($P26, camhs_real!$A$2:$Z$861, 3, FALSE)), 1*(VLOOKUP('Table 2 real terms'!$Q26, camhs_real!$A$2:$Z$861, 3, FALSE))), IF($B$8="Board", VLOOKUP($P26, camhs_real!$A$2:$Z$861, 3, FALSE), VLOOKUP('Table 2 real terms'!$Q26, camhs_real!$A$2:$Z$861, 3, FALSE))), "")</f>
        <v>2011/12</v>
      </c>
      <c r="C26" s="15">
        <f xml:space="preserve"> _xlfn.IFNA(IFERROR(IF($B$8="Board", 1*(VLOOKUP($P26,camhs_real!$A$2:$Z$861,4,FALSE)), 1*(VLOOKUP('Table 2 real terms'!$Q26, camhs_real!$A$2:$Z$861, 4, FALSE))), IF($B$8="Board", VLOOKUP($P26,camhs_real!$A$2:$Z$861,4,FALSE), VLOOKUP('Table 2 real terms'!$Q26, camhs_real!$A$2:$Z$861, 4, FALSE))), "")</f>
        <v>12322585483.2701</v>
      </c>
      <c r="D26" s="15">
        <f>_xlfn.IFNA(IFERROR(IF($B$8="Board", 1*(VLOOKUP($P26, camhs_real!$A$2:$Z$861, 5, FALSE)), 1*(VLOOKUP('Table 2 real terms'!$Q26, camhs_real!$A$2:$Z$861, 5, FALSE))), IF($B$8="Board", VLOOKUP($P26, camhs_real!$A$2:$Z$861, 5, FALSE), VLOOKUP('Table 2 real terms'!$Q26, camhs_real!$A$2:$Z$861, 5, FALSE))), "")</f>
        <v>1124259311.1524501</v>
      </c>
      <c r="E26" s="15">
        <f xml:space="preserve"> _xlfn.IFNA(IFERROR(IF($B$8="Board", 1*(VLOOKUP($P26, camhs_real!$A$2:$Z$861, 6, FALSE)), 1*(VLOOKUP('Table 2 real terms'!$Q26, camhs_real!$A$2:$Z$861, 6, FALSE))), IF($B$8="Board", VLOOKUP($P26,camhs_real!$A$2:$Z$861, 6, FALSE), VLOOKUP('Table 2 real terms'!$Q26, camhs_real!$A$2:$Z$861, 6, FALSE))), "")</f>
        <v>572929767.48000002</v>
      </c>
      <c r="F26" s="15">
        <f>_xlfn.IFNA(IFERROR(IF($B$8="Board", 1*(VLOOKUP($P26,camhs_real!$A$2:$Z$861, 7, FALSE)), 1*(VLOOKUP('Table 2 real terms'!$Q26, camhs_real!$A$2:$Z$861, 7, FALSE))), IF($B$8="Board", VLOOKUP($P26, camhs_real!$A$2:$Z$861, 7, FALSE), VLOOKUP('Table 2 real terms'!$Q26, camhs_real!$A$2:$Z$861, 7, FALSE))), "")</f>
        <v>301544089.75999999</v>
      </c>
      <c r="G26" s="15">
        <f>_xlfn.IFNA(IFERROR(IF($B$8="Board",1*(VLOOKUP($P26,camhs_real!$A$2:$Z$861,8,FALSE)), 1*(VLOOKUP('Table 2 real terms'!$Q26,camhs_real!$A$2:$Z$861,8,FALSE))), IF($B$8="Board",VLOOKUP($P26,camhs_real!$A$2:$Z$861,8,FALSE),VLOOKUP('Table 2 real terms'!$Q26,camhs_real!$A$2:$Z$861,8,FALSE))), "")</f>
        <v>56152477.787278302</v>
      </c>
      <c r="H26" s="15">
        <f>_xlfn.IFNA(IFERROR(IF($B$8="Board",1*(VLOOKUP($P26,camhs_real!$A$2:$Z$861,9,FALSE)),1*(VLOOKUP('Table 2 real terms'!$Q26,camhs_real!$A$2:$Z$861,9,FALSE))), IF($B$8="Board", (VLOOKUP($P26,camhs_real!$A$2:$Z$861,9,FALSE)), (VLOOKUP('Table 2 real terms'!$Q26,camhs_real!$A$2:$Z$861,9,FALSE)))), "")</f>
        <v>108817576.67</v>
      </c>
      <c r="I26" s="15">
        <f>_xlfn.IFNA(IFERROR(IF($B$8="Board",1*(VLOOKUP($P26,camhs_real!$A$2:$Z$861,10,FALSE)),1*(VLOOKUP('Table 2 real terms'!$Q26,camhs_real!$A$2:$Z$861,10,FALSE))), IF($B$8="Board",(VLOOKUP($P26,camhs_real!$A$2:$Z$861,10,FALSE)), (VLOOKUP('Table 2 real terms'!$Q26,camhs_real!$A$2:$Z$861,10,FALSE)))),"")</f>
        <v>22883228.899999999</v>
      </c>
      <c r="J26" s="15">
        <f>_xlfn.IFNA(IFERROR(IF($B$8="Board",1*(VLOOKUP($P26,camhs_real!$A$2:$Z$861,11,FALSE)), 1*(VLOOKUP('Table 2 real terms'!$Q26,camhs_real!$A$2:$Z$861,11,FALSE))), (IF($B$8="Board",VLOOKUP($P26,camhs_real!$A$2:$Z$861,11,FALSE),VLOOKUP('Table 2 real terms'!$Q26,camhs_real!$A$2:$Z$861,11,FALSE)))),"")</f>
        <v>61932170.558833599</v>
      </c>
      <c r="K26" s="34"/>
      <c r="L26" s="34"/>
      <c r="M26" s="34"/>
      <c r="N26" s="34"/>
      <c r="P26" s="29" t="str">
        <f>CONCATENATE($B$10,'look ups'!A30)</f>
        <v>NHSScotland2011/12</v>
      </c>
      <c r="Q26" s="29" t="str">
        <f>CONCATENATE('look ups'!A12,$B$10)</f>
        <v>NHS OrkneyNHSScotland</v>
      </c>
    </row>
    <row r="27" spans="1:17" ht="15.5" customHeight="1" x14ac:dyDescent="0.35">
      <c r="A27" s="13" t="str">
        <f>IFERROR(IF($B$8="Board","",'look ups'!A13),"")</f>
        <v/>
      </c>
      <c r="B27" s="25" t="str">
        <f>_xlfn.IFNA(IFERROR(IF($B$8="Board", 1*(VLOOKUP($P27, camhs_real!$A$2:$Z$861, 3, FALSE)), 1*(VLOOKUP('Table 2 real terms'!$Q27, camhs_real!$A$2:$Z$861, 3, FALSE))), IF($B$8="Board", VLOOKUP($P27, camhs_real!$A$2:$Z$861, 3, FALSE), VLOOKUP('Table 2 real terms'!$Q27, camhs_real!$A$2:$Z$861, 3, FALSE))), "")</f>
        <v/>
      </c>
      <c r="C27" s="15" t="str">
        <f xml:space="preserve"> _xlfn.IFNA(IFERROR(IF($B$8="Board", 1*(VLOOKUP($P27,camhs_real!$A$2:$Z$861,4,FALSE)), 1*(VLOOKUP('Table 2 real terms'!$Q27, camhs_real!$A$2:$Z$861, 4, FALSE))), IF($B$8="Board", VLOOKUP($P27,camhs_real!$A$2:$Z$861,4,FALSE), VLOOKUP('Table 2 real terms'!$Q27, camhs_real!$A$2:$Z$861, 4, FALSE))), "")</f>
        <v/>
      </c>
      <c r="D27" s="15" t="str">
        <f>_xlfn.IFNA(IFERROR(IF($B$8="Board", 1*(VLOOKUP($P27, camhs_real!$A$2:$Z$861, 5, FALSE)), 1*(VLOOKUP('Table 2 real terms'!$Q27, camhs_real!$A$2:$Z$861, 5, FALSE))), IF($B$8="Board", VLOOKUP($P27, camhs_real!$A$2:$Z$861, 5, FALSE), VLOOKUP('Table 2 real terms'!$Q27, camhs_real!$A$2:$Z$861, 5, FALSE))), "")</f>
        <v/>
      </c>
      <c r="E27" s="15" t="str">
        <f xml:space="preserve"> _xlfn.IFNA(IFERROR(IF($B$8="Board", 1*(VLOOKUP($P27, camhs_real!$A$2:$Z$861, 6, FALSE)), 1*(VLOOKUP('Table 2 real terms'!$Q27, camhs_real!$A$2:$Z$861, 6, FALSE))), IF($B$8="Board", VLOOKUP($P27,camhs_real!$A$2:$Z$861, 6, FALSE), VLOOKUP('Table 2 real terms'!$Q27, camhs_real!$A$2:$Z$861, 6, FALSE))), "")</f>
        <v/>
      </c>
      <c r="F27" s="15" t="str">
        <f>_xlfn.IFNA(IFERROR(IF($B$8="Board", 1*(VLOOKUP($P27,camhs_real!$A$2:$Z$861, 7, FALSE)), 1*(VLOOKUP('Table 2 real terms'!$Q27, camhs_real!$A$2:$Z$861, 7, FALSE))), IF($B$8="Board", VLOOKUP($P27, camhs_real!$A$2:$Z$861, 7, FALSE), VLOOKUP('Table 2 real terms'!$Q27, camhs_real!$A$2:$Z$861, 7, FALSE))), "")</f>
        <v/>
      </c>
      <c r="G27" s="15" t="str">
        <f>_xlfn.IFNA(IFERROR(IF($B$8="Board",1*(VLOOKUP($P27,camhs_real!$A$2:$Z$861,8,FALSE)), 1*(VLOOKUP('Table 2 real terms'!$Q27,camhs_real!$A$2:$Z$861,8,FALSE))), IF($B$8="Board",VLOOKUP($P27,camhs_real!$A$2:$Z$861,8,FALSE),VLOOKUP('Table 2 real terms'!$Q27,camhs_real!$A$2:$Z$861,8,FALSE))), "")</f>
        <v/>
      </c>
      <c r="H27" s="15" t="str">
        <f>_xlfn.IFNA(IFERROR(IF($B$8="Board",1*(VLOOKUP($P27,camhs_real!$A$2:$Z$861,9,FALSE)),1*(VLOOKUP('Table 2 real terms'!$Q27,camhs_real!$A$2:$Z$861,9,FALSE))), IF($B$8="Board", (VLOOKUP($P27,camhs_real!$A$2:$Z$861,9,FALSE)), (VLOOKUP('Table 2 real terms'!$Q27,camhs_real!$A$2:$Z$861,9,FALSE)))), "")</f>
        <v/>
      </c>
      <c r="I27" s="15" t="str">
        <f>_xlfn.IFNA(IFERROR(IF($B$8="Board",1*(VLOOKUP($P27,camhs_real!$A$2:$Z$861,10,FALSE)),1*(VLOOKUP('Table 2 real terms'!$Q27,camhs_real!$A$2:$Z$861,10,FALSE))), IF($B$8="Board",(VLOOKUP($P27,camhs_real!$A$2:$Z$861,10,FALSE)), (VLOOKUP('Table 2 real terms'!$Q27,camhs_real!$A$2:$Z$861,10,FALSE)))),"")</f>
        <v/>
      </c>
      <c r="J27" s="15" t="str">
        <f>_xlfn.IFNA(IFERROR(IF($B$8="Board",1*(VLOOKUP($P27,camhs_real!$A$2:$Z$861,11,FALSE)), 1*(VLOOKUP('Table 2 real terms'!$Q27,camhs_real!$A$2:$Z$861,11,FALSE))), (IF($B$8="Board",VLOOKUP($P27,camhs_real!$A$2:$Z$861,11,FALSE),VLOOKUP('Table 2 real terms'!$Q27,camhs_real!$A$2:$Z$861,11,FALSE)))),"")</f>
        <v/>
      </c>
      <c r="K27" s="34"/>
      <c r="L27" s="34"/>
      <c r="M27" s="34"/>
      <c r="N27" s="34"/>
      <c r="P27" s="29" t="str">
        <f>CONCATENATE($B$10,'look ups'!A31)</f>
        <v>NHSScotlandBoard</v>
      </c>
      <c r="Q27" s="29" t="str">
        <f>CONCATENATE('look ups'!A13,$B$10)</f>
        <v>NHS ShetlandNHSScotland</v>
      </c>
    </row>
    <row r="28" spans="1:17" ht="15.5" customHeight="1" x14ac:dyDescent="0.35">
      <c r="A28" s="13" t="str">
        <f>IFERROR(IF($B$8="Board","",'look ups'!A14),"")</f>
        <v/>
      </c>
      <c r="B28" s="25" t="str">
        <f>_xlfn.IFNA(IFERROR(IF($B$8="Board", 1*(VLOOKUP($P28, camhs_real!$A$2:$Z$861, 3, FALSE)), 1*(VLOOKUP('Table 2 real terms'!$Q28, camhs_real!$A$2:$Z$861, 3, FALSE))), IF($B$8="Board", VLOOKUP($P28, camhs_real!$A$2:$Z$861, 3, FALSE), VLOOKUP('Table 2 real terms'!$Q28, camhs_real!$A$2:$Z$861, 3, FALSE))), "")</f>
        <v/>
      </c>
      <c r="C28" s="15" t="str">
        <f xml:space="preserve"> _xlfn.IFNA(IFERROR(IF($B$8="Board", 1*(VLOOKUP($P28,camhs_real!$A$2:$Z$861,4,FALSE)), 1*(VLOOKUP('Table 2 real terms'!$Q28, camhs_real!$A$2:$Z$861, 4, FALSE))), IF($B$8="Board", VLOOKUP($P28,camhs_real!$A$2:$Z$861,4,FALSE), VLOOKUP('Table 2 real terms'!$Q28, camhs_real!$A$2:$Z$861, 4, FALSE))), "")</f>
        <v/>
      </c>
      <c r="D28" s="15" t="str">
        <f>_xlfn.IFNA(IFERROR(IF($B$8="Board", 1*(VLOOKUP($P28, camhs_real!$A$2:$Z$861, 5, FALSE)), 1*(VLOOKUP('Table 2 real terms'!$Q28, camhs_real!$A$2:$Z$861, 5, FALSE))), IF($B$8="Board", VLOOKUP($P28, camhs_real!$A$2:$Z$861, 5, FALSE), VLOOKUP('Table 2 real terms'!$Q28, camhs_real!$A$2:$Z$861, 5, FALSE))), "")</f>
        <v/>
      </c>
      <c r="E28" s="15" t="str">
        <f xml:space="preserve"> _xlfn.IFNA(IFERROR(IF($B$8="Board", 1*(VLOOKUP($P28, camhs_real!$A$2:$Z$861, 6, FALSE)), 1*(VLOOKUP('Table 2 real terms'!$Q28, camhs_real!$A$2:$Z$861, 6, FALSE))), IF($B$8="Board", VLOOKUP($P28,camhs_real!$A$2:$Z$861, 6, FALSE), VLOOKUP('Table 2 real terms'!$Q28, camhs_real!$A$2:$Z$861, 6, FALSE))), "")</f>
        <v/>
      </c>
      <c r="F28" s="15" t="str">
        <f>_xlfn.IFNA(IFERROR(IF($B$8="Board", 1*(VLOOKUP($P28,camhs_real!$A$2:$Z$861, 7, FALSE)), 1*(VLOOKUP('Table 2 real terms'!$Q28, camhs_real!$A$2:$Z$861, 7, FALSE))), IF($B$8="Board", VLOOKUP($P28, camhs_real!$A$2:$Z$861, 7, FALSE), VLOOKUP('Table 2 real terms'!$Q28, camhs_real!$A$2:$Z$861, 7, FALSE))), "")</f>
        <v/>
      </c>
      <c r="G28" s="15" t="str">
        <f>_xlfn.IFNA(IFERROR(IF($B$8="Board",1*(VLOOKUP($P28,camhs_real!$A$2:$Z$861,8,FALSE)), 1*(VLOOKUP('Table 2 real terms'!$Q28,camhs_real!$A$2:$Z$861,8,FALSE))), IF($B$8="Board",VLOOKUP($P28,camhs_real!$A$2:$Z$861,8,FALSE),VLOOKUP('Table 2 real terms'!$Q28,camhs_real!$A$2:$Z$861,8,FALSE))), "")</f>
        <v/>
      </c>
      <c r="H28" s="15" t="str">
        <f>_xlfn.IFNA(IFERROR(IF($B$8="Board",1*(VLOOKUP($P28,camhs_real!$A$2:$Z$861,9,FALSE)),1*(VLOOKUP('Table 2 real terms'!$Q28,camhs_real!$A$2:$Z$861,9,FALSE))), IF($B$8="Board", (VLOOKUP($P28,camhs_real!$A$2:$Z$861,9,FALSE)), (VLOOKUP('Table 2 real terms'!$Q28,camhs_real!$A$2:$Z$861,9,FALSE)))), "")</f>
        <v/>
      </c>
      <c r="I28" s="15" t="str">
        <f>_xlfn.IFNA(IFERROR(IF($B$8="Board",1*(VLOOKUP($P28,camhs_real!$A$2:$Z$861,10,FALSE)),1*(VLOOKUP('Table 2 real terms'!$Q28,camhs_real!$A$2:$Z$861,10,FALSE))), IF($B$8="Board",(VLOOKUP($P28,camhs_real!$A$2:$Z$861,10,FALSE)), (VLOOKUP('Table 2 real terms'!$Q28,camhs_real!$A$2:$Z$861,10,FALSE)))),"")</f>
        <v/>
      </c>
      <c r="J28" s="15" t="str">
        <f>_xlfn.IFNA(IFERROR(IF($B$8="Board",1*(VLOOKUP($P28,camhs_real!$A$2:$Z$861,11,FALSE)), 1*(VLOOKUP('Table 2 real terms'!$Q28,camhs_real!$A$2:$Z$861,11,FALSE))), (IF($B$8="Board",VLOOKUP($P28,camhs_real!$A$2:$Z$861,11,FALSE),VLOOKUP('Table 2 real terms'!$Q28,camhs_real!$A$2:$Z$861,11,FALSE)))),"")</f>
        <v/>
      </c>
      <c r="K28" s="34"/>
      <c r="L28" s="34"/>
      <c r="M28" s="34"/>
      <c r="N28" s="34"/>
      <c r="P28" s="29" t="str">
        <f>CONCATENATE($B$10,'look ups'!A32)</f>
        <v>NHSScotlandYear</v>
      </c>
      <c r="Q28" s="29" t="str">
        <f>CONCATENATE('look ups'!A14,$B$10)</f>
        <v>NHS TaysideNHSScotland</v>
      </c>
    </row>
    <row r="29" spans="1:17" ht="15.5" customHeight="1" x14ac:dyDescent="0.35">
      <c r="A29" s="13" t="str">
        <f>IFERROR(IF($B$8="Board","",'look ups'!A15),"")</f>
        <v/>
      </c>
      <c r="B29" s="25" t="str">
        <f>_xlfn.IFNA(IFERROR(IF($B$8="Board", 1*(VLOOKUP($P29, camhs_real!$A$2:$Z$861, 3, FALSE)), 1*(VLOOKUP('Table 2 real terms'!$Q29, camhs_real!$A$2:$Z$861, 3, FALSE))), IF($B$8="Board", VLOOKUP($P29, camhs_real!$A$2:$Z$861, 3, FALSE), VLOOKUP('Table 2 real terms'!$Q29, camhs_real!$A$2:$Z$861, 3, FALSE))), "")</f>
        <v/>
      </c>
      <c r="C29" s="15" t="str">
        <f xml:space="preserve"> _xlfn.IFNA(IFERROR(IF($B$8="Board", 1*(VLOOKUP($P29,camhs_real!$A$2:$Z$861,4,FALSE)), 1*(VLOOKUP('Table 2 real terms'!$Q29, camhs_real!$A$2:$Z$861, 4, FALSE))), IF($B$8="Board", VLOOKUP($P29,camhs_real!$A$2:$Z$861,4,FALSE), VLOOKUP('Table 2 real terms'!$Q29, camhs_real!$A$2:$Z$861, 4, FALSE))), "")</f>
        <v/>
      </c>
      <c r="D29" s="15" t="str">
        <f>_xlfn.IFNA(IFERROR(IF($B$8="Board", 1*(VLOOKUP($P29, camhs_real!$A$2:$Z$861, 5, FALSE)), 1*(VLOOKUP('Table 2 real terms'!$Q29, camhs_real!$A$2:$Z$861, 5, FALSE))), IF($B$8="Board", VLOOKUP($P29, camhs_real!$A$2:$Z$861, 5, FALSE), VLOOKUP('Table 2 real terms'!$Q29, camhs_real!$A$2:$Z$861, 5, FALSE))), "")</f>
        <v/>
      </c>
      <c r="E29" s="15" t="str">
        <f xml:space="preserve"> _xlfn.IFNA(IFERROR(IF($B$8="Board", 1*(VLOOKUP($P29, camhs_real!$A$2:$Z$861, 6, FALSE)), 1*(VLOOKUP('Table 2 real terms'!$Q29, camhs_real!$A$2:$Z$861, 6, FALSE))), IF($B$8="Board", VLOOKUP($P29,camhs_real!$A$2:$Z$861, 6, FALSE), VLOOKUP('Table 2 real terms'!$Q29, camhs_real!$A$2:$Z$861, 6, FALSE))), "")</f>
        <v/>
      </c>
      <c r="F29" s="15" t="str">
        <f>_xlfn.IFNA(IFERROR(IF($B$8="Board", 1*(VLOOKUP($P29,camhs_real!$A$2:$Z$861, 7, FALSE)), 1*(VLOOKUP('Table 2 real terms'!$Q29, camhs_real!$A$2:$Z$861, 7, FALSE))), IF($B$8="Board", VLOOKUP($P29, camhs_real!$A$2:$Z$861, 7, FALSE), VLOOKUP('Table 2 real terms'!$Q29, camhs_real!$A$2:$Z$861, 7, FALSE))), "")</f>
        <v/>
      </c>
      <c r="G29" s="15" t="str">
        <f>_xlfn.IFNA(IFERROR(IF($B$8="Board",1*(VLOOKUP($P29,camhs_real!$A$2:$Z$861,8,FALSE)), 1*(VLOOKUP('Table 2 real terms'!$Q29,camhs_real!$A$2:$Z$861,8,FALSE))), IF($B$8="Board",VLOOKUP($P29,camhs_real!$A$2:$Z$861,8,FALSE),VLOOKUP('Table 2 real terms'!$Q29,camhs_real!$A$2:$Z$861,8,FALSE))), "")</f>
        <v/>
      </c>
      <c r="H29" s="15" t="str">
        <f>_xlfn.IFNA(IFERROR(IF($B$8="Board",1*(VLOOKUP($P29,camhs_real!$A$2:$Z$861,9,FALSE)),1*(VLOOKUP('Table 2 real terms'!$Q29,camhs_real!$A$2:$Z$861,9,FALSE))), IF($B$8="Board", (VLOOKUP($P29,camhs_real!$A$2:$Z$861,9,FALSE)), (VLOOKUP('Table 2 real terms'!$Q29,camhs_real!$A$2:$Z$861,9,FALSE)))), "")</f>
        <v/>
      </c>
      <c r="I29" s="15" t="str">
        <f>_xlfn.IFNA(IFERROR(IF($B$8="Board",1*(VLOOKUP($P29,camhs_real!$A$2:$Z$861,10,FALSE)),1*(VLOOKUP('Table 2 real terms'!$Q29,camhs_real!$A$2:$Z$861,10,FALSE))), IF($B$8="Board",(VLOOKUP($P29,camhs_real!$A$2:$Z$861,10,FALSE)), (VLOOKUP('Table 2 real terms'!$Q29,camhs_real!$A$2:$Z$861,10,FALSE)))),"")</f>
        <v/>
      </c>
      <c r="J29" s="15" t="str">
        <f>_xlfn.IFNA(IFERROR(IF($B$8="Board",1*(VLOOKUP($P29,camhs_real!$A$2:$Z$861,11,FALSE)), 1*(VLOOKUP('Table 2 real terms'!$Q29,camhs_real!$A$2:$Z$861,11,FALSE))), (IF($B$8="Board",VLOOKUP($P29,camhs_real!$A$2:$Z$861,11,FALSE),VLOOKUP('Table 2 real terms'!$Q29,camhs_real!$A$2:$Z$861,11,FALSE)))),"")</f>
        <v/>
      </c>
      <c r="K29" s="34"/>
      <c r="L29" s="34"/>
      <c r="M29" s="34"/>
      <c r="N29" s="34"/>
      <c r="P29" s="29" t="str">
        <f>CONCATENATE($B$10,'look ups'!A33)</f>
        <v>NHSScotland</v>
      </c>
      <c r="Q29" s="29" t="str">
        <f>CONCATENATE('look ups'!A15,$B$10)</f>
        <v>NHS Western IslesNHSScotland</v>
      </c>
    </row>
    <row r="30" spans="1:17" ht="15.5" customHeight="1" x14ac:dyDescent="0.35">
      <c r="A30" s="13" t="str">
        <f>IFERROR(IF($B$8="Board","",'look ups'!A16),"")</f>
        <v/>
      </c>
      <c r="B30" s="25" t="str">
        <f>_xlfn.IFNA(IFERROR(IF($B$8="Board", 1*(VLOOKUP($P30, camhs_real!$A$2:$Z$861, 3, FALSE)), 1*(VLOOKUP('Table 2 real terms'!$Q30, camhs_real!$A$2:$Z$861, 3, FALSE))), IF($B$8="Board", VLOOKUP($P30, camhs_real!$A$2:$Z$861, 3, FALSE), VLOOKUP('Table 2 real terms'!$Q30, camhs_real!$A$2:$Z$861, 3, FALSE))), "")</f>
        <v/>
      </c>
      <c r="C30" s="15" t="str">
        <f xml:space="preserve"> _xlfn.IFNA(IFERROR(IF($B$8="Board", 1*(VLOOKUP($P30,camhs_real!$A$2:$Z$861,4,FALSE)), 1*(VLOOKUP('Table 2 real terms'!$Q30, camhs_real!$A$2:$Z$861, 4, FALSE))), IF($B$8="Board", VLOOKUP($P30,camhs_real!$A$2:$Z$861,4,FALSE), VLOOKUP('Table 2 real terms'!$Q30, camhs_real!$A$2:$Z$861, 4, FALSE))), "")</f>
        <v/>
      </c>
      <c r="D30" s="15" t="str">
        <f>_xlfn.IFNA(IFERROR(IF($B$8="Board", 1*(VLOOKUP($P30, camhs_real!$A$2:$Z$861, 5, FALSE)), 1*(VLOOKUP('Table 2 real terms'!$Q30, camhs_real!$A$2:$Z$861, 5, FALSE))), IF($B$8="Board", VLOOKUP($P30, camhs_real!$A$2:$Z$861, 5, FALSE), VLOOKUP('Table 2 real terms'!$Q30, camhs_real!$A$2:$Z$861, 5, FALSE))), "")</f>
        <v/>
      </c>
      <c r="E30" s="15" t="str">
        <f xml:space="preserve"> _xlfn.IFNA(IFERROR(IF($B$8="Board", 1*(VLOOKUP($P30, camhs_real!$A$2:$Z$861, 6, FALSE)), 1*(VLOOKUP('Table 2 real terms'!$Q30, camhs_real!$A$2:$Z$861, 6, FALSE))), IF($B$8="Board", VLOOKUP($P30,camhs_real!$A$2:$Z$861, 6, FALSE), VLOOKUP('Table 2 real terms'!$Q30, camhs_real!$A$2:$Z$861, 6, FALSE))), "")</f>
        <v/>
      </c>
      <c r="F30" s="15" t="str">
        <f>_xlfn.IFNA(IFERROR(IF($B$8="Board", 1*(VLOOKUP($P30,camhs_real!$A$2:$Z$861, 7, FALSE)), 1*(VLOOKUP('Table 2 real terms'!$Q30, camhs_real!$A$2:$Z$861, 7, FALSE))), IF($B$8="Board", VLOOKUP($P30, camhs_real!$A$2:$Z$861, 7, FALSE), VLOOKUP('Table 2 real terms'!$Q30, camhs_real!$A$2:$Z$861, 7, FALSE))), "")</f>
        <v/>
      </c>
      <c r="G30" s="15" t="str">
        <f>_xlfn.IFNA(IFERROR(IF($B$8="Board",1*(VLOOKUP($P30,camhs_real!$A$2:$Z$861,8,FALSE)), 1*(VLOOKUP('Table 2 real terms'!$Q30,camhs_real!$A$2:$Z$861,8,FALSE))), IF($B$8="Board",VLOOKUP($P30,camhs_real!$A$2:$Z$861,8,FALSE),VLOOKUP('Table 2 real terms'!$Q30,camhs_real!$A$2:$Z$861,8,FALSE))), "")</f>
        <v/>
      </c>
      <c r="H30" s="15" t="str">
        <f>_xlfn.IFNA(IFERROR(IF($B$8="Board",1*(VLOOKUP($P30,camhs_real!$A$2:$Z$861,9,FALSE)),1*(VLOOKUP('Table 2 real terms'!$Q30,camhs_real!$A$2:$Z$861,9,FALSE))), IF($B$8="Board", (VLOOKUP($P30,camhs_real!$A$2:$Z$861,9,FALSE)), (VLOOKUP('Table 2 real terms'!$Q30,camhs_real!$A$2:$Z$861,9,FALSE)))), "")</f>
        <v/>
      </c>
      <c r="I30" s="15" t="str">
        <f>_xlfn.IFNA(IFERROR(IF($B$8="Board",1*(VLOOKUP($P30,camhs_real!$A$2:$Z$861,10,FALSE)),1*(VLOOKUP('Table 2 real terms'!$Q30,camhs_real!$A$2:$Z$861,10,FALSE))), IF($B$8="Board",(VLOOKUP($P30,camhs_real!$A$2:$Z$861,10,FALSE)), (VLOOKUP('Table 2 real terms'!$Q30,camhs_real!$A$2:$Z$861,10,FALSE)))),"")</f>
        <v/>
      </c>
      <c r="J30" s="15" t="str">
        <f>_xlfn.IFNA(IFERROR(IF($B$8="Board",1*(VLOOKUP($P30,camhs_real!$A$2:$Z$861,11,FALSE)), 1*(VLOOKUP('Table 2 real terms'!$Q30,camhs_real!$A$2:$Z$861,11,FALSE))), (IF($B$8="Board",VLOOKUP($P30,camhs_real!$A$2:$Z$861,11,FALSE),VLOOKUP('Table 2 real terms'!$Q30,camhs_real!$A$2:$Z$861,11,FALSE)))),"")</f>
        <v/>
      </c>
      <c r="K30" s="34"/>
      <c r="L30" s="34"/>
      <c r="M30" s="34"/>
      <c r="N30" s="34"/>
      <c r="P30" s="29" t="str">
        <f>CONCATENATE($B$10,'look ups'!A34)</f>
        <v>NHSScotland</v>
      </c>
      <c r="Q30" s="29" t="str">
        <f>CONCATENATE('look ups'!A16,$B$10)</f>
        <v>National Waiting Times Centre (Golden Jubilee)NHSScotland</v>
      </c>
    </row>
    <row r="31" spans="1:17" ht="15.5" customHeight="1" x14ac:dyDescent="0.35">
      <c r="A31" s="13" t="str">
        <f>IFERROR(IF($B$8="Board","",'look ups'!A17),"")</f>
        <v/>
      </c>
      <c r="B31" s="25" t="str">
        <f>_xlfn.IFNA(IFERROR(IF($B$8="Board", 1*(VLOOKUP($P31, camhs_real!$A$2:$Z$861, 3, FALSE)), 1*(VLOOKUP('Table 2 real terms'!$Q31, camhs_real!$A$2:$Z$861, 3, FALSE))), IF($B$8="Board", VLOOKUP($P31, camhs_real!$A$2:$Z$861, 3, FALSE), VLOOKUP('Table 2 real terms'!$Q31, camhs_real!$A$2:$Z$861, 3, FALSE))), "")</f>
        <v/>
      </c>
      <c r="C31" s="15" t="str">
        <f xml:space="preserve"> _xlfn.IFNA(IFERROR(IF($B$8="Board", 1*(VLOOKUP($P31,camhs_real!$A$2:$Z$861,4,FALSE)), 1*(VLOOKUP('Table 2 real terms'!$Q31, camhs_real!$A$2:$Z$861, 4, FALSE))), IF($B$8="Board", VLOOKUP($P31,camhs_real!$A$2:$Z$861,4,FALSE), VLOOKUP('Table 2 real terms'!$Q31, camhs_real!$A$2:$Z$861, 4, FALSE))), "")</f>
        <v/>
      </c>
      <c r="D31" s="15" t="str">
        <f>_xlfn.IFNA(IFERROR(IF($B$8="Board", 1*(VLOOKUP($P31, camhs_real!$A$2:$Z$861, 5, FALSE)), 1*(VLOOKUP('Table 2 real terms'!$Q31, camhs_real!$A$2:$Z$861, 5, FALSE))), IF($B$8="Board", VLOOKUP($P31, camhs_real!$A$2:$Z$861, 5, FALSE), VLOOKUP('Table 2 real terms'!$Q31, camhs_real!$A$2:$Z$861, 5, FALSE))), "")</f>
        <v/>
      </c>
      <c r="E31" s="15" t="str">
        <f xml:space="preserve"> _xlfn.IFNA(IFERROR(IF($B$8="Board", 1*(VLOOKUP($P31, camhs_real!$A$2:$Z$861, 6, FALSE)), 1*(VLOOKUP('Table 2 real terms'!$Q31, camhs_real!$A$2:$Z$861, 6, FALSE))), IF($B$8="Board", VLOOKUP($P31,camhs_real!$A$2:$Z$861, 6, FALSE), VLOOKUP('Table 2 real terms'!$Q31, camhs_real!$A$2:$Z$861, 6, FALSE))), "")</f>
        <v/>
      </c>
      <c r="F31" s="15" t="str">
        <f>_xlfn.IFNA(IFERROR(IF($B$8="Board", 1*(VLOOKUP($P31,camhs_real!$A$2:$Z$861, 7, FALSE)), 1*(VLOOKUP('Table 2 real terms'!$Q31, camhs_real!$A$2:$Z$861, 7, FALSE))), IF($B$8="Board", VLOOKUP($P31, camhs_real!$A$2:$Z$861, 7, FALSE), VLOOKUP('Table 2 real terms'!$Q31, camhs_real!$A$2:$Z$861, 7, FALSE))), "")</f>
        <v/>
      </c>
      <c r="G31" s="15" t="str">
        <f>IFERROR(IF($B$8="Board",VLOOKUP($P31,camhs_real!$A$2:$Z$861,8,FALSE),VLOOKUP('Table 2 real terms'!$Q31,camhs_real!$A$2:$Z$861,8,FALSE)),"")</f>
        <v/>
      </c>
      <c r="H31" s="15" t="str">
        <f>_xlfn.IFNA(IFERROR(IF($B$8="Board",1*(VLOOKUP($P31,camhs_real!$A$2:$Z$861,9,FALSE)),1*(VLOOKUP('Table 2 real terms'!$Q31,camhs_real!$A$2:$Z$861,9,FALSE))), IF($B$8="Board", (VLOOKUP($P31,camhs_real!$A$2:$Z$861,9,FALSE)), (VLOOKUP('Table 2 real terms'!$Q31,camhs_real!$A$2:$Z$861,9,FALSE)))), "")</f>
        <v/>
      </c>
      <c r="I31" s="15" t="str">
        <f>_xlfn.IFNA(IFERROR(IF($B$8="Board",1*(VLOOKUP($P31,camhs_real!$A$2:$Z$861,10,FALSE)),1*(VLOOKUP('Table 2 real terms'!$Q31,camhs_real!$A$2:$Z$861,10,FALSE))), IF($B$8="Board",(VLOOKUP($P31,camhs_real!$A$2:$Z$861,10,FALSE)), (VLOOKUP('Table 2 real terms'!$Q31,camhs_real!$A$2:$Z$861,10,FALSE)))),"")</f>
        <v/>
      </c>
      <c r="J31" s="15" t="str">
        <f>_xlfn.IFNA(IFERROR(IF($B$8="Board",1*(VLOOKUP($P31,camhs_real!$A$2:$Z$861,11,FALSE)), 1*(VLOOKUP('Table 2 real terms'!$Q31,camhs_real!$A$2:$Z$861,11,FALSE))), (IF($B$8="Board",VLOOKUP($P31,camhs_real!$A$2:$Z$861,11,FALSE),VLOOKUP('Table 2 real terms'!$Q31,camhs_real!$A$2:$Z$861,11,FALSE)))),"")</f>
        <v/>
      </c>
      <c r="K31" s="7"/>
      <c r="L31" s="7"/>
      <c r="M31" s="7"/>
      <c r="N31" s="7"/>
      <c r="P31" s="24" t="str">
        <f>CONCATENATE($B$10,'look ups'!A35)</f>
        <v>NHSScotland</v>
      </c>
      <c r="Q31" s="24" t="str">
        <f>CONCATENATE('look ups'!A17,$B$10)</f>
        <v>State HospitalNHSScotland</v>
      </c>
    </row>
    <row r="32" spans="1:17" ht="15.5" customHeight="1" x14ac:dyDescent="0.35">
      <c r="A32" s="13"/>
      <c r="B32" s="15"/>
      <c r="C32" s="15"/>
      <c r="D32" s="15"/>
      <c r="E32" s="15"/>
      <c r="F32" s="15"/>
      <c r="G32" s="15"/>
      <c r="H32" s="16"/>
      <c r="I32" s="31"/>
      <c r="J32" s="35"/>
      <c r="K32" s="8"/>
      <c r="L32" s="8"/>
      <c r="M32" s="8"/>
      <c r="N32" s="8"/>
      <c r="P32" s="29"/>
      <c r="Q32" s="29"/>
    </row>
    <row r="33" spans="1:17" ht="15.5" customHeight="1" x14ac:dyDescent="0.35">
      <c r="A33" s="6" t="s">
        <v>105</v>
      </c>
      <c r="B33" s="17"/>
      <c r="C33" s="17"/>
      <c r="D33" s="17"/>
      <c r="E33" s="18"/>
      <c r="F33" s="17"/>
      <c r="G33" s="19"/>
      <c r="H33" s="20"/>
      <c r="I33" s="18"/>
      <c r="J33" s="9"/>
      <c r="K33" s="8"/>
      <c r="L33" s="8"/>
      <c r="M33" s="8"/>
      <c r="N33" s="8"/>
      <c r="P33" s="29"/>
      <c r="Q33" s="29"/>
    </row>
    <row r="34" spans="1:17" ht="15.5" customHeight="1" x14ac:dyDescent="0.35">
      <c r="A34" s="6" t="s">
        <v>65</v>
      </c>
      <c r="B34" s="21"/>
      <c r="C34" s="21"/>
      <c r="D34" s="21"/>
      <c r="E34" s="21"/>
      <c r="F34" s="21"/>
      <c r="G34" s="22"/>
      <c r="H34" s="23"/>
      <c r="I34" s="15"/>
      <c r="J34" s="8"/>
      <c r="K34" s="8"/>
      <c r="L34" s="8"/>
      <c r="M34" s="8"/>
      <c r="N34" s="8"/>
      <c r="P34" s="29"/>
      <c r="Q34" s="29"/>
    </row>
    <row r="35" spans="1:17" ht="17.5" customHeight="1" x14ac:dyDescent="0.35">
      <c r="A35" s="154" t="s">
        <v>66</v>
      </c>
      <c r="B35" s="21"/>
      <c r="C35" s="21"/>
      <c r="D35" s="21"/>
      <c r="E35" s="21"/>
      <c r="F35" s="21"/>
      <c r="G35" s="22"/>
      <c r="H35" s="23"/>
      <c r="I35" s="15"/>
      <c r="J35" s="8"/>
      <c r="K35" s="8"/>
      <c r="L35" s="8"/>
      <c r="M35" s="8"/>
      <c r="N35" s="8"/>
    </row>
    <row r="36" spans="1:17" ht="15.5" customHeight="1" x14ac:dyDescent="0.35">
      <c r="A36" s="29"/>
      <c r="B36" s="17"/>
      <c r="C36" s="17"/>
      <c r="D36" s="17"/>
      <c r="E36" s="17"/>
      <c r="F36" s="17"/>
      <c r="G36" s="19"/>
      <c r="H36" s="20"/>
      <c r="I36" s="18"/>
      <c r="J36" s="9"/>
      <c r="K36" s="9"/>
      <c r="L36" s="9"/>
      <c r="M36" s="8"/>
      <c r="N36" s="8"/>
    </row>
    <row r="37" spans="1:17" ht="15.5" customHeight="1" x14ac:dyDescent="0.35">
      <c r="A37" s="29"/>
      <c r="B37" s="17"/>
      <c r="C37" s="17"/>
      <c r="D37" s="17"/>
      <c r="E37" s="17"/>
      <c r="F37" s="17"/>
      <c r="G37" s="19"/>
      <c r="H37" s="20"/>
      <c r="I37" s="18"/>
      <c r="J37" s="9"/>
      <c r="K37" s="9"/>
      <c r="L37" s="9"/>
      <c r="M37" s="8"/>
      <c r="N37" s="8"/>
    </row>
    <row r="38" spans="1:17" ht="15.5" customHeight="1" x14ac:dyDescent="0.35">
      <c r="A38" s="29"/>
      <c r="B38" s="17"/>
      <c r="C38" s="17"/>
      <c r="D38" s="17"/>
      <c r="E38" s="17"/>
      <c r="F38" s="17"/>
      <c r="G38" s="19"/>
      <c r="H38" s="20"/>
      <c r="I38" s="18"/>
      <c r="J38" s="9"/>
      <c r="K38" s="9"/>
      <c r="L38" s="9"/>
      <c r="M38" s="8"/>
      <c r="N38" s="8"/>
    </row>
    <row r="39" spans="1:17" ht="15.5" customHeight="1" x14ac:dyDescent="0.35">
      <c r="A39" s="29"/>
      <c r="B39" s="17"/>
      <c r="C39" s="17"/>
      <c r="D39" s="17"/>
      <c r="E39" s="17"/>
      <c r="F39" s="17"/>
      <c r="G39" s="19"/>
      <c r="H39" s="20"/>
      <c r="I39" s="18"/>
      <c r="J39" s="9"/>
      <c r="K39" s="9"/>
      <c r="L39" s="9"/>
      <c r="M39" s="8"/>
      <c r="N39" s="8"/>
    </row>
    <row r="40" spans="1:17" ht="15.5" customHeight="1" x14ac:dyDescent="0.35">
      <c r="A40" s="29"/>
      <c r="B40" s="17"/>
      <c r="C40" s="17"/>
      <c r="D40" s="17"/>
      <c r="E40" s="17"/>
      <c r="F40" s="17"/>
      <c r="G40" s="19"/>
      <c r="H40" s="20"/>
      <c r="I40" s="18"/>
      <c r="J40" s="9"/>
      <c r="K40" s="9"/>
      <c r="L40" s="9"/>
      <c r="M40" s="8"/>
      <c r="N40" s="8"/>
    </row>
    <row r="41" spans="1:17" ht="15.5" customHeight="1" x14ac:dyDescent="0.35">
      <c r="A41" s="6"/>
      <c r="B41" s="21"/>
      <c r="C41" s="21"/>
      <c r="D41" s="21"/>
      <c r="E41" s="21"/>
      <c r="F41" s="21"/>
      <c r="G41" s="22"/>
      <c r="H41" s="23"/>
      <c r="I41" s="22"/>
      <c r="J41" s="8"/>
      <c r="K41" s="8"/>
      <c r="L41" s="8"/>
      <c r="M41" s="8"/>
      <c r="N41" s="8"/>
    </row>
    <row r="42" spans="1:17" ht="15.5" customHeight="1" x14ac:dyDescent="0.35">
      <c r="A42" s="6"/>
      <c r="B42" s="21"/>
      <c r="C42" s="21"/>
      <c r="D42" s="21"/>
      <c r="E42" s="21"/>
      <c r="F42" s="21"/>
      <c r="G42" s="22"/>
      <c r="H42" s="23"/>
      <c r="I42" s="22"/>
      <c r="J42" s="8"/>
      <c r="K42" s="8"/>
      <c r="L42" s="8"/>
      <c r="M42" s="8"/>
      <c r="N42" s="8"/>
    </row>
    <row r="43" spans="1:17" x14ac:dyDescent="0.35">
      <c r="J43" s="10"/>
      <c r="K43" s="10"/>
      <c r="L43" s="10"/>
    </row>
  </sheetData>
  <mergeCells count="1">
    <mergeCell ref="C11:G12"/>
  </mergeCells>
  <hyperlinks>
    <hyperlink ref="A35" location="Notes!A1" display="Notes tab" xr:uid="{00000000-0004-0000-0200-000000000000}"/>
  </hyperlinks>
  <pageMargins left="0.7" right="0.7" top="0.75" bottom="0.75" header="0.3" footer="0.3"/>
  <pageSetup paperSize="9" orientation="portrait"/>
  <ignoredErrors>
    <ignoredError sqref="B15:J31" calculatedColumn="1"/>
  </ignoredErrors>
  <drawing r:id="rId1"/>
  <legacyDrawing r:id="rId2"/>
  <mc:AlternateContent xmlns:mc="http://schemas.openxmlformats.org/markup-compatibility/2006">
    <mc:Choice Requires="x14">
      <controls>
        <mc:AlternateContent xmlns:mc="http://schemas.openxmlformats.org/markup-compatibility/2006">
          <mc:Choice Requires="x14">
            <control shapeId="5" r:id="rId3" name="Drop Down 1025">
              <controlPr defaultSize="0" autoLine="0" autoPict="0">
                <anchor>
                  <from>
                    <xdr:col>0</xdr:col>
                    <xdr:colOff>0</xdr:colOff>
                    <xdr:row>0</xdr:row>
                    <xdr:rowOff>0</xdr:rowOff>
                  </from>
                  <to>
                    <xdr:col>0</xdr:col>
                    <xdr:colOff>0</xdr:colOff>
                    <xdr:row>0</xdr:row>
                    <xdr:rowOff>0</xdr:rowOff>
                  </to>
                </anchor>
              </controlPr>
            </control>
          </mc:Choice>
        </mc:AlternateContent>
        <mc:AlternateContent xmlns:mc="http://schemas.openxmlformats.org/markup-compatibility/2006">
          <mc:Choice Requires="x14">
            <control shapeId="6" r:id="rId4" name="Drop Down 1026">
              <controlPr defaultSize="0" autoLine="0" autoPict="0">
                <anchor>
                  <from>
                    <xdr:col>0</xdr:col>
                    <xdr:colOff>0</xdr:colOff>
                    <xdr:row>0</xdr:row>
                    <xdr:rowOff>0</xdr:rowOff>
                  </from>
                  <to>
                    <xdr:col>0</xdr:col>
                    <xdr:colOff>0</xdr:colOff>
                    <xdr:row>0</xdr:row>
                    <xdr:rowOff>0</xdr:rowOff>
                  </to>
                </anchor>
              </controlPr>
            </control>
          </mc:Choice>
        </mc:AlternateContent>
        <mc:AlternateContent xmlns:mc="http://schemas.openxmlformats.org/markup-compatibility/2006">
          <mc:Choice Requires="x14">
            <control shapeId="7" r:id="rId5" name="Drop Down 1027">
              <controlPr defaultSize="0" autoLine="0" autoPict="0">
                <anchor moveWithCells="1">
                  <from>
                    <xdr:col>0</xdr:col>
                    <xdr:colOff>2051050</xdr:colOff>
                    <xdr:row>7</xdr:row>
                    <xdr:rowOff>0</xdr:rowOff>
                  </from>
                  <to>
                    <xdr:col>1</xdr:col>
                    <xdr:colOff>425450</xdr:colOff>
                    <xdr:row>8</xdr:row>
                    <xdr:rowOff>6350</xdr:rowOff>
                  </to>
                </anchor>
              </controlPr>
            </control>
          </mc:Choice>
        </mc:AlternateContent>
        <mc:AlternateContent xmlns:mc="http://schemas.openxmlformats.org/markup-compatibility/2006">
          <mc:Choice Requires="x14">
            <control shapeId="8" r:id="rId6" name="Drop Down 1028">
              <controlPr defaultSize="0" autoLine="0" autoPict="0">
                <anchor moveWithCells="1">
                  <from>
                    <xdr:col>0</xdr:col>
                    <xdr:colOff>2063750</xdr:colOff>
                    <xdr:row>8</xdr:row>
                    <xdr:rowOff>184150</xdr:rowOff>
                  </from>
                  <to>
                    <xdr:col>1</xdr:col>
                    <xdr:colOff>1149350</xdr:colOff>
                    <xdr:row>10</xdr:row>
                    <xdr:rowOff>25400</xdr:rowOff>
                  </to>
                </anchor>
              </controlPr>
            </control>
          </mc:Choice>
        </mc:AlternateContent>
      </controls>
    </mc:Choice>
  </mc:AlternateContent>
  <tableParts count="1">
    <tablePart r:id="rId7"/>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C74"/>
  <sheetViews>
    <sheetView showGridLines="0" zoomScaleNormal="100" workbookViewId="0"/>
  </sheetViews>
  <sheetFormatPr defaultColWidth="10.90625" defaultRowHeight="14.5" x14ac:dyDescent="0.35"/>
  <cols>
    <col min="12" max="13" width="10.90625" customWidth="1"/>
    <col min="14" max="14" width="15.08984375" customWidth="1"/>
    <col min="15" max="20" width="14.6328125" customWidth="1"/>
    <col min="21" max="24" width="16.08984375" customWidth="1"/>
    <col min="25" max="25" width="14.54296875" customWidth="1"/>
  </cols>
  <sheetData>
    <row r="1" spans="1:29" x14ac:dyDescent="0.35">
      <c r="A1" s="36" t="s">
        <v>100</v>
      </c>
      <c r="L1" s="3" t="s">
        <v>104</v>
      </c>
      <c r="M1" s="40" t="str">
        <f>REPLACE(L4, FIND("(£)", L4), 3, "(£ million)")</f>
        <v>Total net NHS expenditure (£ million)</v>
      </c>
      <c r="N1" s="165"/>
      <c r="O1" s="165"/>
      <c r="P1" s="165"/>
      <c r="Q1" s="165"/>
      <c r="R1" s="165"/>
      <c r="S1" s="165"/>
      <c r="T1" s="165"/>
      <c r="U1" s="165"/>
      <c r="V1" s="165"/>
      <c r="W1" s="165"/>
      <c r="X1" s="165"/>
      <c r="Y1" s="165"/>
      <c r="Z1" s="165"/>
      <c r="AA1" s="165"/>
      <c r="AB1" s="165"/>
      <c r="AC1" s="165"/>
    </row>
    <row r="2" spans="1:29" x14ac:dyDescent="0.35">
      <c r="N2" s="165"/>
      <c r="O2" s="165"/>
      <c r="P2" s="165"/>
      <c r="Q2" s="165"/>
      <c r="R2" s="165"/>
      <c r="S2" s="165"/>
      <c r="T2" s="165"/>
      <c r="U2" s="165"/>
      <c r="V2" s="165"/>
      <c r="W2" s="165"/>
      <c r="X2" s="165"/>
      <c r="Y2" s="165"/>
      <c r="Z2" s="165"/>
      <c r="AA2" s="165"/>
      <c r="AB2" s="165"/>
      <c r="AC2" s="165"/>
    </row>
    <row r="3" spans="1:29" ht="15.5" customHeight="1" x14ac:dyDescent="0.35">
      <c r="E3" s="6" t="s">
        <v>48</v>
      </c>
      <c r="N3" s="40" t="str">
        <f>'look ups'!$A30</f>
        <v>2011/12</v>
      </c>
      <c r="O3" s="40" t="str">
        <f>'look ups'!$A29</f>
        <v>2012/13</v>
      </c>
      <c r="P3" s="40" t="str">
        <f>'look ups'!$A28</f>
        <v>2013/14</v>
      </c>
      <c r="Q3" s="40" t="str">
        <f>'look ups'!$A27</f>
        <v>2014/15</v>
      </c>
      <c r="R3" s="40" t="str">
        <f>'look ups'!$A26</f>
        <v>2015/16</v>
      </c>
      <c r="S3" s="40" t="str">
        <f>'look ups'!$A25</f>
        <v>2016/17</v>
      </c>
      <c r="T3" s="40" t="str">
        <f>'look ups'!$A24</f>
        <v>2017/18</v>
      </c>
      <c r="U3" s="40" t="str">
        <f>'look ups'!$A23</f>
        <v>2018/19</v>
      </c>
      <c r="V3" s="40" t="str">
        <f>'look ups'!$A22</f>
        <v>2019/20</v>
      </c>
      <c r="W3" s="40" t="str">
        <f>'look ups'!$A21</f>
        <v>2020/21</v>
      </c>
      <c r="X3" s="40" t="str">
        <f>'look ups'!$A20</f>
        <v>2021/22</v>
      </c>
      <c r="Y3" s="40" t="str">
        <f>'look ups'!$A19</f>
        <v>2022/23</v>
      </c>
      <c r="Z3" s="40"/>
      <c r="AA3" s="40"/>
      <c r="AB3" s="40"/>
      <c r="AC3" s="165"/>
    </row>
    <row r="4" spans="1:29" ht="15.5" customHeight="1" x14ac:dyDescent="0.35">
      <c r="E4" s="6"/>
      <c r="L4" s="3" t="str">
        <f t="array" ref="L4">INDEX(expenditure_type, $B$10)</f>
        <v>Total net NHS expenditure (£)</v>
      </c>
      <c r="M4" s="40" t="str">
        <f t="array" ref="M4:M20">INDEX(Board, G13)</f>
        <v>NHSScotland</v>
      </c>
      <c r="N4" s="38">
        <f>IF(ISNA(VLOOKUP(CONCATENATE($M$4,N3),camhs!$A:$K,1,FALSE)), "",VLOOKUP(CONCATENATE($M$4,N3),camhs!$A:$K, MATCH($L$4,all_exp_names,0), FALSE))</f>
        <v>9612491580.5200005</v>
      </c>
      <c r="O4" s="38">
        <f>IF(ISNA(VLOOKUP(CONCATENATE($M$4,O3),camhs!$A:$K,1,FALSE)), "",VLOOKUP(CONCATENATE($M$4,O3),camhs!$A:$K, MATCH($L$4,all_exp_names,0), FALSE))</f>
        <v>9755127114.7600002</v>
      </c>
      <c r="P4" s="38">
        <f>IF(ISNA(VLOOKUP(CONCATENATE($M$4,P3),camhs!$A:$K,1,FALSE)), "",VLOOKUP(CONCATENATE($M$4,P3),camhs!$A:$K, MATCH($L$4,all_exp_names,0), FALSE))</f>
        <v>9986553168.8899994</v>
      </c>
      <c r="Q4" s="38">
        <f>IF(ISNA(VLOOKUP(CONCATENATE($M$4,Q3),camhs!$A:$K,1,FALSE)), "",VLOOKUP(CONCATENATE($M$4,Q3),camhs!$A:$K, MATCH($L$4,all_exp_names,0), FALSE))</f>
        <v>10355010271.84</v>
      </c>
      <c r="R4" s="38">
        <f>IF(ISNA(VLOOKUP(CONCATENATE($M$4,R3),camhs!$A:$K,1,FALSE)), "",VLOOKUP(CONCATENATE($M$4,R3),camhs!$A:$K, MATCH($L$4,all_exp_names,0), FALSE))</f>
        <v>10784479954.33</v>
      </c>
      <c r="S4" s="38">
        <f>IF(ISNA(VLOOKUP(CONCATENATE($M$4,S3),camhs!$A:$K,1,FALSE)), "",VLOOKUP(CONCATENATE($M$4,S3),camhs!$A:$K, MATCH($L$4,all_exp_names,0), FALSE))</f>
        <v>11247598622.309999</v>
      </c>
      <c r="T4" s="38">
        <f>IF(ISNA(VLOOKUP(CONCATENATE($M$4,T3),camhs!$A:$K,1,FALSE)), "",VLOOKUP(CONCATENATE($M$4,T3),camhs!$A:$K, MATCH($L$4,all_exp_names,0), FALSE))</f>
        <v>11568617960.9</v>
      </c>
      <c r="U4" s="38">
        <f>IF(ISNA(VLOOKUP(CONCATENATE($M$4,U3),camhs!$A:$K,1,FALSE)), "",VLOOKUP(CONCATENATE($M$4,U3),camhs!$A:$K, MATCH($L$4,all_exp_names,0), FALSE))</f>
        <v>11909581775.5</v>
      </c>
      <c r="V4" s="38">
        <f>IF(ISNA(VLOOKUP(CONCATENATE($M$4,V3),camhs!$A:$K,1,FALSE)), "",VLOOKUP(CONCATENATE($M$4,V3),camhs!$A:$K, MATCH($L$4,all_exp_names,0), FALSE))</f>
        <v>12686600865.25</v>
      </c>
      <c r="W4" s="38">
        <f>IF(ISNA(VLOOKUP(CONCATENATE($M$4,W3),camhs!$A:$K,1,FALSE)), "",IF(OR(VLOOKUP(CONCATENATE($M$4,W3),camhs!$A:$K, MATCH($L$4,all_exp_names,0), FALSE)="Insufficient data",VLOOKUP(CONCATENATE($M$4,W3),camhs!$A:$K, MATCH($L$4,all_exp_names,0), FALSE)="not submitted"),NA(),VLOOKUP(CONCATENATE($M$4,W3),camhs!$A:$K, MATCH($L$4,all_exp_names,0), FALSE)))</f>
        <v>14238992066.33</v>
      </c>
      <c r="X4" s="38">
        <f>IF(ISNA(VLOOKUP(CONCATENATE($M$4,X3),camhs!$A:$K,1,FALSE)), "",IF(OR(VLOOKUP(CONCATENATE($M$4,X3),camhs!$A:$K, MATCH($L$4,all_exp_names,0), FALSE)="Insufficient data",VLOOKUP(CONCATENATE($M$4,X3),camhs!$A:$K, MATCH($L$4,all_exp_names,0), FALSE)="not submitted"),NA(),VLOOKUP(CONCATENATE($M$4,X3),camhs!$A:$K, MATCH($L$4,all_exp_names,0), FALSE)))</f>
        <v>14797490449.017593</v>
      </c>
      <c r="Y4" s="38">
        <f>IF(ISNA(VLOOKUP(CONCATENATE($M$4,Y3),camhs!$A:$K,1,FALSE)), "",VLOOKUP(CONCATENATE($M$4,Y3),camhs!$A:$K, MATCH($L$4,all_exp_names,0), FALSE))</f>
        <v>15314932414.290001</v>
      </c>
      <c r="Z4" s="40" t="s">
        <v>102</v>
      </c>
      <c r="AA4" s="40"/>
      <c r="AB4" s="40"/>
      <c r="AC4" s="165"/>
    </row>
    <row r="5" spans="1:29" ht="15.5" customHeight="1" x14ac:dyDescent="0.35">
      <c r="E5" s="6" t="s">
        <v>72</v>
      </c>
      <c r="M5" s="40" t="str">
        <v>NHSScotland</v>
      </c>
      <c r="N5" s="38">
        <f>IF(ISNA(VLOOKUP(CONCATENATE($M$4,N3),camhs_real!$A:$K,1,FALSE)), "",VLOOKUP(CONCATENATE($M$4,N3),camhs_real!$A:$K, MATCH($L$4,all_exp_names_real,0), FALSE))</f>
        <v>12322585483.2701</v>
      </c>
      <c r="O5" s="38">
        <f>IF(ISNA(VLOOKUP(CONCATENATE($M$4,O3),camhs_real!$A:$K,1,FALSE)), "",VLOOKUP(CONCATENATE($M$4,O3),camhs_real!$A:$K, MATCH($L$4,all_exp_names_real,0), FALSE))</f>
        <v>12280038010.0429</v>
      </c>
      <c r="P5" s="38">
        <f>IF(ISNA(VLOOKUP(CONCATENATE($M$4,P3),camhs_real!$A:$K,1,FALSE)), "",VLOOKUP(CONCATENATE($M$4,P3),camhs_real!$A:$K, MATCH($L$4,all_exp_names_real,0), FALSE))</f>
        <v>12334194392.846901</v>
      </c>
      <c r="Q5" s="38">
        <f>IF(ISNA(VLOOKUP(CONCATENATE($M$4,Q3),camhs_real!$A:$K,1,FALSE)), "",VLOOKUP(CONCATENATE($M$4,Q3),camhs_real!$A:$K, MATCH($L$4,all_exp_names_real,0), FALSE))</f>
        <v>12635565600.3505</v>
      </c>
      <c r="R5" s="38">
        <f>IF(ISNA(VLOOKUP(CONCATENATE($M$4,R3),camhs_real!$A:$K,1,FALSE)), "",VLOOKUP(CONCATENATE($M$4,R3),camhs_real!$A:$K, MATCH($L$4,all_exp_names_real,0), FALSE))</f>
        <v>13065619534.4732</v>
      </c>
      <c r="S5" s="38">
        <f>IF(ISNA(VLOOKUP(CONCATENATE($M$4,S3),camhs_real!$A:$K,1,FALSE)), "",VLOOKUP(CONCATENATE($M$4,S3),camhs_real!$A:$K, MATCH($L$4,all_exp_names_real,0), FALSE))</f>
        <v>13323649756.4035</v>
      </c>
      <c r="T5" s="38">
        <f>IF(ISNA(VLOOKUP(CONCATENATE($M$4,T3),camhs_real!$A:$K,1,FALSE)), "",VLOOKUP(CONCATENATE($M$4,T3),camhs_real!$A:$K, MATCH($L$4,all_exp_names_real,0), FALSE))</f>
        <v>13492610205.807301</v>
      </c>
      <c r="U5" s="38">
        <f>IF(ISNA(VLOOKUP(CONCATENATE($M$4,U3),camhs_real!$A:$K,1,FALSE)), "",VLOOKUP(CONCATENATE($M$4,U3),camhs_real!$A:$K, MATCH($L$4,all_exp_names_real,0), FALSE))</f>
        <v>13603332734.240299</v>
      </c>
      <c r="V5" s="38">
        <f>IF(ISNA(VLOOKUP(CONCATENATE($M$4,V3),camhs_real!$A:$K,1,FALSE)), "",VLOOKUP(CONCATENATE($M$4,V3),camhs_real!$A:$K, MATCH($L$4,all_exp_names_real,0), FALSE))</f>
        <v>14156624782.683901</v>
      </c>
      <c r="W5" s="38">
        <f>IF(ISNA(VLOOKUP(CONCATENATE($M$4,W3),camhs_real!$A:$K,1,FALSE)), "",IF(OR(VLOOKUP(CONCATENATE($M$4,W3),camhs_real!$A:$K, MATCH($L$4,all_exp_names_real,0), FALSE)="Insufficient data",VLOOKUP(CONCATENATE($M$4,W3),camhs_real!$A:$K, MATCH($L$4,all_exp_names_real,0), FALSE)="not submitted"),NA(),VLOOKUP(CONCATENATE($M$4,W3),camhs_real!$A:$K, MATCH($L$4,all_exp_names_real,0), FALSE)))</f>
        <v>15068338340.2384</v>
      </c>
      <c r="X5" s="38">
        <f>IF(ISNA(VLOOKUP(CONCATENATE($M$4,X3),camhs_real!$A:$K,1,FALSE)), "",IF(OR(VLOOKUP(CONCATENATE($M$4,X3),camhs_real!$A:$K, MATCH($L$4,all_exp_names_real,0), FALSE)="Insufficient data",VLOOKUP(CONCATENATE($M$4,X3),camhs_real!$A:$K, MATCH($L$4,all_exp_names_real,0), FALSE)="not submitted"),NA(),VLOOKUP(CONCATENATE($M$4,X3),camhs_real!$A:$K, MATCH($L$4,all_exp_names_real,0), FALSE)))</f>
        <v>15785336827.694729</v>
      </c>
      <c r="Y5" s="38">
        <f>IF(ISNA(VLOOKUP(CONCATENATE($M$4,Y3),camhs_real!$A:$K,1,FALSE)), "",VLOOKUP(CONCATENATE($M$4,Y3),camhs_real!$A:$K, MATCH($L$4,all_exp_names_real,0), FALSE))</f>
        <v>15314932414.290001</v>
      </c>
      <c r="Z5" s="40" t="s">
        <v>103</v>
      </c>
      <c r="AA5" s="40"/>
      <c r="AB5" s="40"/>
      <c r="AC5" s="165"/>
    </row>
    <row r="6" spans="1:29" ht="15.5" customHeight="1" x14ac:dyDescent="0.35">
      <c r="E6" s="6"/>
      <c r="M6" s="40" t="str">
        <v>NHSScotland</v>
      </c>
      <c r="N6" s="40"/>
      <c r="O6" s="40"/>
      <c r="P6" s="40"/>
      <c r="Q6" s="40"/>
      <c r="R6" s="40"/>
      <c r="S6" s="40"/>
      <c r="T6" s="40"/>
      <c r="U6" s="40"/>
      <c r="V6" s="40"/>
      <c r="W6" s="40"/>
      <c r="X6" s="40"/>
      <c r="Y6" s="40"/>
      <c r="Z6" s="40"/>
      <c r="AA6" s="40"/>
      <c r="AB6" s="40"/>
      <c r="AC6" s="165"/>
    </row>
    <row r="7" spans="1:29" ht="15.5" customHeight="1" x14ac:dyDescent="0.35">
      <c r="B7" s="29" t="s">
        <v>73</v>
      </c>
      <c r="L7" s="3"/>
      <c r="M7" s="40" t="str">
        <v>NHSScotland</v>
      </c>
      <c r="N7" s="40"/>
      <c r="O7" s="40"/>
      <c r="P7" s="40"/>
      <c r="Q7" s="40"/>
      <c r="R7" s="40"/>
      <c r="S7" s="40"/>
      <c r="T7" s="40"/>
      <c r="U7" s="40"/>
      <c r="V7" s="40"/>
      <c r="W7" s="40"/>
      <c r="X7" s="40"/>
      <c r="Y7" s="40"/>
      <c r="Z7" s="40"/>
      <c r="AA7" s="40"/>
      <c r="AB7" s="40"/>
      <c r="AC7" s="165"/>
    </row>
    <row r="8" spans="1:29" x14ac:dyDescent="0.35">
      <c r="L8" s="3"/>
      <c r="M8" s="40" t="str">
        <v>NHSScotland</v>
      </c>
      <c r="N8" s="40"/>
      <c r="O8" s="40"/>
      <c r="P8" s="40"/>
      <c r="Q8" s="40"/>
      <c r="R8" s="40"/>
      <c r="S8" s="40"/>
      <c r="T8" s="40"/>
      <c r="U8" s="40"/>
      <c r="V8" s="40"/>
      <c r="W8" s="40"/>
      <c r="X8" s="40"/>
      <c r="Y8" s="40"/>
      <c r="Z8" s="40"/>
      <c r="AA8" s="40"/>
      <c r="AB8" s="40"/>
      <c r="AC8" s="165"/>
    </row>
    <row r="9" spans="1:29" x14ac:dyDescent="0.35">
      <c r="L9" s="3"/>
      <c r="M9" s="40" t="str">
        <v>NHSScotland</v>
      </c>
      <c r="N9" s="40"/>
      <c r="O9" s="40"/>
      <c r="P9" s="40"/>
      <c r="Q9" s="40"/>
      <c r="R9" s="40"/>
      <c r="S9" s="40"/>
      <c r="T9" s="40"/>
      <c r="U9" s="40"/>
      <c r="V9" s="40"/>
      <c r="W9" s="40"/>
      <c r="X9" s="40"/>
      <c r="Y9" s="40"/>
      <c r="Z9" s="40"/>
      <c r="AA9" s="40"/>
      <c r="AB9" s="40"/>
      <c r="AC9" s="165"/>
    </row>
    <row r="10" spans="1:29" x14ac:dyDescent="0.35">
      <c r="B10">
        <v>1</v>
      </c>
      <c r="L10" s="3"/>
      <c r="M10" s="40" t="str">
        <v>NHSScotland</v>
      </c>
      <c r="N10" s="40" t="str">
        <f>camhs!D1</f>
        <v>Total net NHS expenditure (£)</v>
      </c>
      <c r="O10" s="40"/>
      <c r="P10" s="40"/>
      <c r="Q10" s="40"/>
      <c r="R10" s="40"/>
      <c r="S10" s="40"/>
      <c r="T10" s="40"/>
      <c r="U10" s="40"/>
      <c r="V10" s="40"/>
      <c r="W10" s="40"/>
      <c r="X10" s="40"/>
      <c r="Y10" s="40"/>
      <c r="Z10" s="40"/>
      <c r="AA10" s="40"/>
      <c r="AB10" s="40"/>
      <c r="AC10" s="165"/>
    </row>
    <row r="11" spans="1:29" x14ac:dyDescent="0.35">
      <c r="L11" s="3"/>
      <c r="M11" s="40" t="str">
        <v>NHSScotland</v>
      </c>
      <c r="N11" s="40" t="str">
        <f>camhs!E1</f>
        <v>Total mental health expenditure (£)</v>
      </c>
      <c r="O11" s="40"/>
      <c r="P11" s="40"/>
      <c r="Q11" s="40"/>
      <c r="R11" s="40"/>
      <c r="S11" s="40"/>
      <c r="T11" s="40"/>
      <c r="U11" s="40"/>
      <c r="V11" s="40"/>
      <c r="W11" s="40"/>
      <c r="X11" s="40"/>
      <c r="Y11" s="40"/>
      <c r="Z11" s="40"/>
      <c r="AA11" s="40"/>
      <c r="AB11" s="40"/>
      <c r="AC11" s="165"/>
    </row>
    <row r="12" spans="1:29" x14ac:dyDescent="0.35">
      <c r="L12" s="3"/>
      <c r="M12" s="40" t="str">
        <v>NHSScotland</v>
      </c>
      <c r="N12" s="40" t="str">
        <f>camhs!F1</f>
        <v>Adult psychiatry expenditure (£)</v>
      </c>
      <c r="O12" s="40"/>
      <c r="P12" s="40"/>
      <c r="Q12" s="40"/>
      <c r="R12" s="40"/>
      <c r="S12" s="40"/>
      <c r="T12" s="40"/>
      <c r="U12" s="40"/>
      <c r="V12" s="40"/>
      <c r="W12" s="40"/>
      <c r="X12" s="40"/>
      <c r="Y12" s="40"/>
      <c r="Z12" s="40"/>
      <c r="AA12" s="40"/>
      <c r="AB12" s="40"/>
      <c r="AC12" s="165"/>
    </row>
    <row r="13" spans="1:29" x14ac:dyDescent="0.35">
      <c r="G13">
        <v>1</v>
      </c>
      <c r="L13" s="3"/>
      <c r="M13" s="40" t="str">
        <v>NHSScotland</v>
      </c>
      <c r="N13" s="40" t="str">
        <f>camhs!G1</f>
        <v>Older adults psychiatry expenditure (£)</v>
      </c>
      <c r="O13" s="40"/>
      <c r="P13" s="40"/>
      <c r="Q13" s="40"/>
      <c r="R13" s="40"/>
      <c r="S13" s="40"/>
      <c r="T13" s="40"/>
      <c r="U13" s="40"/>
      <c r="V13" s="40"/>
      <c r="W13" s="40"/>
      <c r="X13" s="40"/>
      <c r="Y13" s="40"/>
      <c r="Z13" s="40"/>
      <c r="AA13" s="40"/>
      <c r="AB13" s="40"/>
      <c r="AC13" s="165"/>
    </row>
    <row r="14" spans="1:29" x14ac:dyDescent="0.35">
      <c r="L14" s="3"/>
      <c r="M14" s="40" t="str">
        <v>NHSScotland</v>
      </c>
      <c r="N14" s="40" t="str">
        <f>camhs!H1</f>
        <v>CAMHS expenditure (£)</v>
      </c>
      <c r="Z14" s="40"/>
    </row>
    <row r="15" spans="1:29" x14ac:dyDescent="0.35">
      <c r="L15" s="3"/>
      <c r="M15" s="40" t="str">
        <v>NHSScotland</v>
      </c>
      <c r="N15" s="40" t="str">
        <f>camhs!I1</f>
        <v>Resource transfer (£)</v>
      </c>
      <c r="Z15" s="40"/>
    </row>
    <row r="16" spans="1:29" x14ac:dyDescent="0.35">
      <c r="L16" s="3"/>
      <c r="M16" s="40" t="str">
        <v>NHSScotland</v>
      </c>
      <c r="N16" s="40" t="str">
        <f>camhs!J1</f>
        <v>Sub-contracted mental health services (£)</v>
      </c>
      <c r="Z16" s="40"/>
    </row>
    <row r="17" spans="12:27" x14ac:dyDescent="0.35">
      <c r="L17" s="3"/>
      <c r="M17" s="40" t="str">
        <v>NHSScotland</v>
      </c>
      <c r="N17" s="40" t="str">
        <f>camhs!K1</f>
        <v>Other mental health expenditure (£)</v>
      </c>
      <c r="Z17" s="40"/>
    </row>
    <row r="18" spans="12:27" x14ac:dyDescent="0.35">
      <c r="L18" s="3"/>
      <c r="M18" s="40" t="str">
        <v>NHSScotland</v>
      </c>
      <c r="Z18" s="40"/>
    </row>
    <row r="19" spans="12:27" x14ac:dyDescent="0.35">
      <c r="L19" s="3"/>
      <c r="M19" s="40" t="str">
        <v>NHSScotland</v>
      </c>
      <c r="Z19" s="40"/>
    </row>
    <row r="20" spans="12:27" x14ac:dyDescent="0.35">
      <c r="L20" s="3"/>
      <c r="M20" s="40" t="str">
        <v>NHSScotland</v>
      </c>
      <c r="Z20" s="40"/>
    </row>
    <row r="21" spans="12:27" x14ac:dyDescent="0.35">
      <c r="L21" s="3"/>
      <c r="Z21" s="40"/>
    </row>
    <row r="22" spans="12:27" x14ac:dyDescent="0.35">
      <c r="L22" s="3"/>
      <c r="M22" s="3"/>
      <c r="N22" s="3"/>
    </row>
    <row r="23" spans="12:27" x14ac:dyDescent="0.35">
      <c r="L23" s="3"/>
      <c r="M23" s="3"/>
      <c r="N23" s="3"/>
    </row>
    <row r="24" spans="12:27" x14ac:dyDescent="0.35">
      <c r="L24" s="3"/>
      <c r="M24" s="3"/>
      <c r="N24" s="3"/>
    </row>
    <row r="25" spans="12:27" x14ac:dyDescent="0.35">
      <c r="L25" s="3"/>
      <c r="M25" s="3"/>
    </row>
    <row r="29" spans="12:27" x14ac:dyDescent="0.35">
      <c r="M29" s="40" t="str">
        <f t="array" ref="M29">INDEX(Board, G41)</f>
        <v>NHSScotland</v>
      </c>
      <c r="N29" s="40" t="str">
        <f>'look ups'!$A30</f>
        <v>2011/12</v>
      </c>
      <c r="O29" s="40" t="str">
        <f>'look ups'!$A29</f>
        <v>2012/13</v>
      </c>
      <c r="P29" s="40" t="str">
        <f>'look ups'!$A28</f>
        <v>2013/14</v>
      </c>
      <c r="Q29" s="40" t="str">
        <f>'look ups'!$A27</f>
        <v>2014/15</v>
      </c>
      <c r="R29" s="40" t="str">
        <f>'look ups'!$A26</f>
        <v>2015/16</v>
      </c>
      <c r="S29" s="40" t="str">
        <f>'look ups'!$A25</f>
        <v>2016/17</v>
      </c>
      <c r="T29" s="40" t="str">
        <f>'look ups'!$A24</f>
        <v>2017/18</v>
      </c>
      <c r="U29" s="40" t="str">
        <f>'look ups'!$A23</f>
        <v>2018/19</v>
      </c>
      <c r="V29" s="40" t="str">
        <f>'look ups'!$A22</f>
        <v>2019/20</v>
      </c>
      <c r="W29" s="40" t="str">
        <f>'look ups'!$A21</f>
        <v>2020/21</v>
      </c>
      <c r="X29" s="40" t="str">
        <f>'look ups'!$A20</f>
        <v>2021/22</v>
      </c>
      <c r="Y29" s="40" t="str">
        <f>'look ups'!$A19</f>
        <v>2022/23</v>
      </c>
      <c r="Z29" s="3"/>
      <c r="AA29" s="41"/>
    </row>
    <row r="30" spans="12:27" ht="15.5" customHeight="1" x14ac:dyDescent="0.35">
      <c r="M30" s="40" t="str">
        <f>camhs!F1</f>
        <v>Adult psychiatry expenditure (£)</v>
      </c>
      <c r="N30" s="39">
        <f>IF(ISNA(VLOOKUP(CONCATENATE($M$29,N$29),camhs!$A:$K,1,FALSE)), "",VLOOKUP(CONCATENATE($M$29,N29),camhs!$A:$K, 6, FALSE))</f>
        <v>446925896.64999998</v>
      </c>
      <c r="O30" s="39">
        <f>IF(ISNA(VLOOKUP(CONCATENATE($M$29,O$29),camhs!$A:$K,1,FALSE)), "",VLOOKUP(CONCATENATE($M$29,O29),camhs!$A:$K, 6, FALSE))</f>
        <v>479960061.06999999</v>
      </c>
      <c r="P30" s="39">
        <f>IF(ISNA(VLOOKUP(CONCATENATE($M$29,P$29),camhs!$A:$K,1,FALSE)), "",VLOOKUP(CONCATENATE($M$29,P29),camhs!$A:$K, 6, FALSE))</f>
        <v>484072565.92000002</v>
      </c>
      <c r="Q30" s="39">
        <f>IF(ISNA(VLOOKUP(CONCATENATE($M$29,Q$29),camhs!$A:$K,1,FALSE)), "",VLOOKUP(CONCATENATE($M$29,Q29),camhs!$A:$K, 6, FALSE))</f>
        <v>486980539.86000001</v>
      </c>
      <c r="R30" s="39">
        <f>IF(ISNA(VLOOKUP(CONCATENATE($M$29,R$29),camhs!$A:$K,1,FALSE)), "",VLOOKUP(CONCATENATE($M$29,R29),camhs!$A:$K, 6, FALSE))</f>
        <v>505824707.87</v>
      </c>
      <c r="S30" s="39">
        <f>IF(ISNA(VLOOKUP(CONCATENATE($M$29,S$29),camhs!$A:$K,1,FALSE)), "",VLOOKUP(CONCATENATE($M$29,S29),camhs!$A:$K, 6, FALSE))</f>
        <v>512295334.68000001</v>
      </c>
      <c r="T30" s="39">
        <f>IF(ISNA(VLOOKUP(CONCATENATE($M$29,T$29),camhs!$A:$K,1,FALSE)), "",VLOOKUP(CONCATENATE($M$29,T29),camhs!$A:$K, 6, FALSE))</f>
        <v>541625115.05999994</v>
      </c>
      <c r="U30" s="39">
        <f>IF(ISNA(VLOOKUP(CONCATENATE($M$29,U$29),camhs!$A:$K,1,FALSE)), "",VLOOKUP(CONCATENATE($M$29,U29),camhs!$A:$K, 6, FALSE))</f>
        <v>571302033.22000003</v>
      </c>
      <c r="V30" s="39">
        <f>IF(ISNA(VLOOKUP(CONCATENATE($M$29,V$29),camhs!$A:$K,1,FALSE)), "",VLOOKUP(CONCATENATE($M$29,V29),camhs!$A:$K, 6, FALSE))</f>
        <v>604730742.40999997</v>
      </c>
      <c r="W30" s="39" t="str">
        <f>IF(ISNA(VLOOKUP(CONCATENATE($M$29,W$29),camhs!$A:$K,1,FALSE)), "",VLOOKUP(CONCATENATE($M$29,W29),camhs!$A:$K, 6, FALSE))</f>
        <v>Insufficient data</v>
      </c>
      <c r="X30" s="39">
        <f>IF(ISNA(VLOOKUP(CONCATENATE($M$29,X$29),camhs!$A:$K,1,FALSE)), "",VLOOKUP(CONCATENATE($M$29,X29),camhs!$A:$K, 6, FALSE))</f>
        <v>747386807.40854359</v>
      </c>
      <c r="Y30" s="39">
        <f>IF(ISNA(VLOOKUP(CONCATENATE($M$29,Y$29),camhs!$A:$K,1,FALSE)), "",VLOOKUP(CONCATENATE($M$29,Y29),camhs!$A:$K, 6, FALSE))</f>
        <v>752601244.44000006</v>
      </c>
      <c r="Z30" s="3"/>
      <c r="AA30" s="41"/>
    </row>
    <row r="31" spans="12:27" x14ac:dyDescent="0.35">
      <c r="M31" s="40" t="str">
        <f>camhs!G1</f>
        <v>Older adults psychiatry expenditure (£)</v>
      </c>
      <c r="N31" s="39">
        <f>IF(ISNA(VLOOKUP(CONCATENATE($M$29,N$29),camhs!$A:$K,1,FALSE)), "",VLOOKUP(CONCATENATE($M$29,N29),camhs!$A:$K, 7, FALSE))</f>
        <v>235225799.63999999</v>
      </c>
      <c r="O31" s="39">
        <f>IF(ISNA(VLOOKUP(CONCATENATE($M$29,O$29),camhs!$A:$K,1,FALSE)), "",VLOOKUP(CONCATENATE($M$29,O29),camhs!$A:$K, 7, FALSE))</f>
        <v>234357942.15000001</v>
      </c>
      <c r="P31" s="39">
        <f>IF(ISNA(VLOOKUP(CONCATENATE($M$29,P$29),camhs!$A:$K,1,FALSE)), "",VLOOKUP(CONCATENATE($M$29,P29),camhs!$A:$K, 7, FALSE))</f>
        <v>228025979.33000001</v>
      </c>
      <c r="Q31" s="39">
        <f>IF(ISNA(VLOOKUP(CONCATENATE($M$29,Q$29),camhs!$A:$K,1,FALSE)), "",VLOOKUP(CONCATENATE($M$29,Q29),camhs!$A:$K, 7, FALSE))</f>
        <v>227027924.84999999</v>
      </c>
      <c r="R31" s="39">
        <f>IF(ISNA(VLOOKUP(CONCATENATE($M$29,R$29),camhs!$A:$K,1,FALSE)), "",VLOOKUP(CONCATENATE($M$29,R29),camhs!$A:$K, 7, FALSE))</f>
        <v>226141867.02000001</v>
      </c>
      <c r="S31" s="39">
        <f>IF(ISNA(VLOOKUP(CONCATENATE($M$29,S$29),camhs!$A:$K,1,FALSE)), "",VLOOKUP(CONCATENATE($M$29,S29),camhs!$A:$K, 7, FALSE))</f>
        <v>222654630.06999999</v>
      </c>
      <c r="T31" s="39">
        <f>IF(ISNA(VLOOKUP(CONCATENATE($M$29,T$29),camhs!$A:$K,1,FALSE)), "",VLOOKUP(CONCATENATE($M$29,T29),camhs!$A:$K, 7, FALSE))</f>
        <v>222665493.25999999</v>
      </c>
      <c r="U31" s="39">
        <f>IF(ISNA(VLOOKUP(CONCATENATE($M$29,U$29),camhs!$A:$K,1,FALSE)), "",VLOOKUP(CONCATENATE($M$29,U29),camhs!$A:$K, 7, FALSE))</f>
        <v>237639079.34</v>
      </c>
      <c r="V31" s="39">
        <f>IF(ISNA(VLOOKUP(CONCATENATE($M$29,V$29),camhs!$A:$K,1,FALSE)), "",VLOOKUP(CONCATENATE($M$29,V29),camhs!$A:$K, 7, FALSE))</f>
        <v>245263257.71000001</v>
      </c>
      <c r="W31" s="39" t="str">
        <f>IF(ISNA(VLOOKUP(CONCATENATE($M$29,W$29),camhs!$A:$K,1,FALSE)), "",VLOOKUP(CONCATENATE($M$29,W29),camhs!$A:$K, 7, FALSE))</f>
        <v>Insufficient data</v>
      </c>
      <c r="X31" s="39">
        <f>IF(ISNA(VLOOKUP(CONCATENATE($M$29,X$29),camhs!$A:$K,1,FALSE)), "",VLOOKUP(CONCATENATE($M$29,X29),camhs!$A:$K, 7, FALSE))</f>
        <v>279461814.18661177</v>
      </c>
      <c r="Y31" s="39">
        <f>IF(ISNA(VLOOKUP(CONCATENATE($M$29,Y$29),camhs!$A:$K,1,FALSE)), "",VLOOKUP(CONCATENATE($M$29,Y29),camhs!$A:$K, 7, FALSE))</f>
        <v>294769767.13</v>
      </c>
      <c r="Z31" s="3"/>
      <c r="AA31" s="41"/>
    </row>
    <row r="32" spans="12:27" ht="15.5" customHeight="1" x14ac:dyDescent="0.35">
      <c r="M32" s="40" t="str">
        <f>camhs!H1</f>
        <v>CAMHS expenditure (£)</v>
      </c>
      <c r="N32" s="39">
        <f>IF(ISNA(VLOOKUP(CONCATENATE($M$29,N$29),camhs!$A:$K,1,FALSE)), "",VLOOKUP(CONCATENATE($M$29,N29),camhs!$A:$K, 8, FALSE))</f>
        <v>43802919.5</v>
      </c>
      <c r="O32" s="39">
        <f>IF(ISNA(VLOOKUP(CONCATENATE($M$29,O$29),camhs!$A:$K,1,FALSE)), "",VLOOKUP(CONCATENATE($M$29,O29),camhs!$A:$K, 8, FALSE))</f>
        <v>45553249.560000002</v>
      </c>
      <c r="P32" s="39">
        <f>IF(ISNA(VLOOKUP(CONCATENATE($M$29,P$29),camhs!$A:$K,1,FALSE)), "",VLOOKUP(CONCATENATE($M$29,P29),camhs!$A:$K, 8, FALSE))</f>
        <v>48427333.450000003</v>
      </c>
      <c r="Q32" s="39">
        <f>IF(ISNA(VLOOKUP(CONCATENATE($M$29,Q$29),camhs!$A:$K,1,FALSE)), "",VLOOKUP(CONCATENATE($M$29,Q29),camhs!$A:$K, 8, FALSE))</f>
        <v>49934523.439999998</v>
      </c>
      <c r="R32" s="39">
        <f>IF(ISNA(VLOOKUP(CONCATENATE($M$29,R$29),camhs!$A:$K,1,FALSE)), "",VLOOKUP(CONCATENATE($M$29,R29),camhs!$A:$K, 8, FALSE))</f>
        <v>55674804.700000003</v>
      </c>
      <c r="S32" s="39">
        <f>IF(ISNA(VLOOKUP(CONCATENATE($M$29,S$29),camhs!$A:$K,1,FALSE)), "",VLOOKUP(CONCATENATE($M$29,S29),camhs!$A:$K, 8, FALSE))</f>
        <v>56580120.299999997</v>
      </c>
      <c r="T32" s="39">
        <f>IF(ISNA(VLOOKUP(CONCATENATE($M$29,T$29),camhs!$A:$K,1,FALSE)), "",VLOOKUP(CONCATENATE($M$29,T29),camhs!$A:$K, 8, FALSE))</f>
        <v>64569842.200000003</v>
      </c>
      <c r="U32" s="39">
        <f>IF(ISNA(VLOOKUP(CONCATENATE($M$29,U$29),camhs!$A:$K,1,FALSE)), "",VLOOKUP(CONCATENATE($M$29,U29),camhs!$A:$K, 8, FALSE))</f>
        <v>67247635</v>
      </c>
      <c r="V32" s="39">
        <f>IF(ISNA(VLOOKUP(CONCATENATE($M$29,V$29),camhs!$A:$K,1,FALSE)), "",VLOOKUP(CONCATENATE($M$29,V29),camhs!$A:$K, 8, FALSE))</f>
        <v>76928279.299999997</v>
      </c>
      <c r="W32" s="39">
        <f>IF(ISNA(VLOOKUP(CONCATENATE($M$29,W$29),camhs!$A:$K,1,FALSE)), "",VLOOKUP(CONCATENATE($M$29,W29),camhs!$A:$K, 8, FALSE))</f>
        <v>88253905.968925297</v>
      </c>
      <c r="X32" s="39">
        <f>IF(ISNA(VLOOKUP(CONCATENATE($M$29,X$29),camhs!$A:$K,1,FALSE)), "",VLOOKUP(CONCATENATE($M$29,X29),camhs!$A:$K, 8, FALSE))</f>
        <v>97915331.792060286</v>
      </c>
      <c r="Y32" s="39">
        <f>IF(ISNA(VLOOKUP(CONCATENATE($M$29,Y$29),camhs!$A:$K,1,FALSE)), "",VLOOKUP(CONCATENATE($M$29,Y29),camhs!$A:$K, 8, FALSE))</f>
        <v>114799084.37</v>
      </c>
      <c r="Z32" s="3"/>
      <c r="AA32" s="41"/>
    </row>
    <row r="33" spans="1:27" ht="15.5" customHeight="1" x14ac:dyDescent="0.35">
      <c r="A33" s="37" t="s">
        <v>101</v>
      </c>
      <c r="M33" s="40" t="str">
        <f>camhs!I1</f>
        <v>Resource transfer (£)</v>
      </c>
      <c r="N33" s="39">
        <f>IF(ISNA(VLOOKUP(CONCATENATE($M$29,N$29),camhs!$A:$K,1,FALSE)), "",VLOOKUP(CONCATENATE($M$29,N$29),camhs!$A:$K, 9, FALSE))</f>
        <v>84885435.849999994</v>
      </c>
      <c r="O33" s="39">
        <f>IF(ISNA(VLOOKUP(CONCATENATE($M$29,O$29),camhs!$A:$K,1,FALSE)), "",VLOOKUP(CONCATENATE($M$29,O$29),camhs!$A:$K, 9, FALSE))</f>
        <v>85519493.219999999</v>
      </c>
      <c r="P33" s="39">
        <f>IF(ISNA(VLOOKUP(CONCATENATE($M$29,P$29),camhs!$A:$K,1,FALSE)), "",VLOOKUP(CONCATENATE($M$29,P$29),camhs!$A:$K, 9, FALSE))</f>
        <v>82928208.969999999</v>
      </c>
      <c r="Q33" s="39">
        <f>IF(ISNA(VLOOKUP(CONCATENATE($M$29,Q$29),camhs!$A:$K,1,FALSE)), "",VLOOKUP(CONCATENATE($M$29,Q$29),camhs!$A:$K, 9, FALSE))</f>
        <v>83431632.310000002</v>
      </c>
      <c r="R33" s="39">
        <f>IF(ISNA(VLOOKUP(CONCATENATE($M$29,R$29),camhs!$A:$K,1,FALSE)), "",VLOOKUP(CONCATENATE($M$29,R$29),camhs!$A:$K, 9, FALSE))</f>
        <v>84525461.079999998</v>
      </c>
      <c r="S33" s="39">
        <f>IF(ISNA(VLOOKUP(CONCATENATE($M$29,S$29),camhs!$A:$K,1,FALSE)), "",VLOOKUP(CONCATENATE($M$29,S$29),camhs!$A:$K, 9, FALSE))</f>
        <v>83871032.540000007</v>
      </c>
      <c r="T33" s="39">
        <f>IF(ISNA(VLOOKUP(CONCATENATE($M$29,T$29),camhs!$A:$K,1,FALSE)), "",VLOOKUP(CONCATENATE($M$29,T$29),camhs!$A:$K, 9, FALSE))</f>
        <v>93588510.989999995</v>
      </c>
      <c r="U33" s="39">
        <f>IF(ISNA(VLOOKUP(CONCATENATE($M$29,U$29),camhs!$A:$K,1,FALSE)), "",VLOOKUP(CONCATENATE($M$29,U$29),camhs!$A:$K, 9, FALSE))</f>
        <v>104717904.84</v>
      </c>
      <c r="V33" s="39">
        <f>IF(ISNA(VLOOKUP(CONCATENATE($M$29,V$29),camhs!$A:$K,1,FALSE)), "",VLOOKUP(CONCATENATE($M$29,V$29),camhs!$A:$K, 9, FALSE))</f>
        <v>109058376.67</v>
      </c>
      <c r="W33" s="39" t="str">
        <f>IF(ISNA(VLOOKUP(CONCATENATE($M$29,W$29),camhs!$A:$K,1,FALSE)), "",VLOOKUP(CONCATENATE($M$29,W$29),camhs!$A:$K, 9, FALSE))</f>
        <v>Insufficient data</v>
      </c>
      <c r="X33" s="39">
        <f>IF(ISNA(VLOOKUP(CONCATENATE($M$29,X$29),camhs!$A:$K,1,FALSE)), "",VLOOKUP(CONCATENATE($M$29,X$29),camhs!$A:$K, 9, FALSE))</f>
        <v>117932508.51082945</v>
      </c>
      <c r="Y33" s="39">
        <f>IF(ISNA(VLOOKUP(CONCATENATE($M$29,Y$29),camhs!$A:$K,1,FALSE)), "",VLOOKUP(CONCATENATE($M$29,Y$29),camhs!$A:$K, 9, FALSE))</f>
        <v>103820618.65000001</v>
      </c>
      <c r="Z33" s="3"/>
      <c r="AA33" s="41"/>
    </row>
    <row r="34" spans="1:27" x14ac:dyDescent="0.35">
      <c r="M34" s="40" t="str">
        <f>camhs!J1</f>
        <v>Sub-contracted mental health services (£)</v>
      </c>
      <c r="N34" s="39">
        <f>IF(ISNA(VLOOKUP(CONCATENATE($M$29,N$29),camhs!$A:$K,1,FALSE)), "",VLOOKUP(CONCATENATE($M$29,N$29),camhs!$A:$K, 10, FALSE))</f>
        <v>17850543.25</v>
      </c>
      <c r="O34" s="39">
        <f>IF(ISNA(VLOOKUP(CONCATENATE($M$29,O$29),camhs!$A:$K,1,FALSE)), "",VLOOKUP(CONCATENATE($M$29,O$29),camhs!$A:$K, 10, FALSE))</f>
        <v>17192943.010000002</v>
      </c>
      <c r="P34" s="39">
        <f>IF(ISNA(VLOOKUP(CONCATENATE($M$29,P$29),camhs!$A:$K,1,FALSE)), "",VLOOKUP(CONCATENATE($M$29,P$29),camhs!$A:$K, 10, FALSE))</f>
        <v>16330450.26</v>
      </c>
      <c r="Q34" s="39">
        <f>IF(ISNA(VLOOKUP(CONCATENATE($M$29,Q$29),camhs!$A:$K,1,FALSE)), "",VLOOKUP(CONCATENATE($M$29,Q$29),camhs!$A:$K, 10, FALSE))</f>
        <v>19148021.030000001</v>
      </c>
      <c r="R34" s="39">
        <f>IF(ISNA(VLOOKUP(CONCATENATE($M$29,R$29),camhs!$A:$K,1,FALSE)), "",VLOOKUP(CONCATENATE($M$29,R$29),camhs!$A:$K, 10, FALSE))</f>
        <v>19570050.809999999</v>
      </c>
      <c r="S34" s="39">
        <f>IF(ISNA(VLOOKUP(CONCATENATE($M$29,S$29),camhs!$A:$K,1,FALSE)), "",VLOOKUP(CONCATENATE($M$29,S$29),camhs!$A:$K, 10, FALSE))</f>
        <v>20435982.699999999</v>
      </c>
      <c r="T34" s="39">
        <f>IF(ISNA(VLOOKUP(CONCATENATE($M$29,T$29),camhs!$A:$K,1,FALSE)), "",VLOOKUP(CONCATENATE($M$29,T$29),camhs!$A:$K, 10, FALSE))</f>
        <v>17990275.079999998</v>
      </c>
      <c r="U34" s="39">
        <f>IF(ISNA(VLOOKUP(CONCATENATE($M$29,U$29),camhs!$A:$K,1,FALSE)), "",VLOOKUP(CONCATENATE($M$29,U$29),camhs!$A:$K, 10, FALSE))</f>
        <v>18977202.760000002</v>
      </c>
      <c r="V34" s="39">
        <f>IF(ISNA(VLOOKUP(CONCATENATE($M$29,V$29),camhs!$A:$K,1,FALSE)), "",VLOOKUP(CONCATENATE($M$29,V$29),camhs!$A:$K, 10, FALSE))</f>
        <v>24704868.190000001</v>
      </c>
      <c r="W34" s="39" t="str">
        <f>IF(ISNA(VLOOKUP(CONCATENATE($M$29,W$29),camhs!$A:$K,1,FALSE)), "",VLOOKUP(CONCATENATE($M$29,W$29),camhs!$A:$K, 10, FALSE))</f>
        <v>Insufficient data</v>
      </c>
      <c r="X34" s="39">
        <f>IF(ISNA(VLOOKUP(CONCATENATE($M$29,X$29),camhs!$A:$K,1,FALSE)), "",VLOOKUP(CONCATENATE($M$29,X$29),camhs!$A:$K, 10, FALSE))</f>
        <v>31947488.484153584</v>
      </c>
      <c r="Y34" s="39">
        <f>IF(ISNA(VLOOKUP(CONCATENATE($M$29,Y$29),camhs!$A:$K,1,FALSE)), "",VLOOKUP(CONCATENATE($M$29,Y$29),camhs!$A:$K, 10, FALSE))</f>
        <v>32424474.66</v>
      </c>
      <c r="Z34" s="3"/>
      <c r="AA34" s="41"/>
    </row>
    <row r="35" spans="1:27" ht="15.5" customHeight="1" x14ac:dyDescent="0.35">
      <c r="E35" s="6" t="s">
        <v>48</v>
      </c>
      <c r="M35" s="40" t="str">
        <f>camhs!K1</f>
        <v>Other mental health expenditure (£)</v>
      </c>
      <c r="N35" s="39">
        <f>IF(ISNA(VLOOKUP(CONCATENATE($M$29,N$29),camhs!$A:$K,1,FALSE)), "",VLOOKUP(CONCATENATE($M$29,N29),camhs!$A:$K, 11, FALSE))</f>
        <v>48311490.219999902</v>
      </c>
      <c r="O35" s="39">
        <f>IF(ISNA(VLOOKUP(CONCATENATE($M$29,O$29),camhs!$A:$K,1,FALSE)), "",VLOOKUP(CONCATENATE($M$29,O29),camhs!$A:$K, 11, FALSE))</f>
        <v>36497248.509999998</v>
      </c>
      <c r="P35" s="39">
        <f>IF(ISNA(VLOOKUP(CONCATENATE($M$29,P$29),camhs!$A:$K,1,FALSE)), "",VLOOKUP(CONCATENATE($M$29,P29),camhs!$A:$K, 11, FALSE))</f>
        <v>36926546.060000002</v>
      </c>
      <c r="Q35" s="39">
        <f>IF(ISNA(VLOOKUP(CONCATENATE($M$29,Q$29),camhs!$A:$K,1,FALSE)), "",VLOOKUP(CONCATENATE($M$29,Q29),camhs!$A:$K, 11, FALSE))</f>
        <v>39401150.700000003</v>
      </c>
      <c r="R35" s="39">
        <f>IF(ISNA(VLOOKUP(CONCATENATE($M$29,R$29),camhs!$A:$K,1,FALSE)), "",VLOOKUP(CONCATENATE($M$29,R29),camhs!$A:$K, 11, FALSE))</f>
        <v>37208713.970000103</v>
      </c>
      <c r="S35" s="39">
        <f>IF(ISNA(VLOOKUP(CONCATENATE($M$29,S$29),camhs!$A:$K,1,FALSE)), "",VLOOKUP(CONCATENATE($M$29,S29),camhs!$A:$K, 11, FALSE))</f>
        <v>40848903.060000099</v>
      </c>
      <c r="T35" s="39">
        <f>IF(ISNA(VLOOKUP(CONCATENATE($M$29,T$29),camhs!$A:$K,1,FALSE)), "",VLOOKUP(CONCATENATE($M$29,T29),camhs!$A:$K, 11, FALSE))</f>
        <v>27204334.690000001</v>
      </c>
      <c r="U35" s="39">
        <f>IF(ISNA(VLOOKUP(CONCATENATE($M$29,U$29),camhs!$A:$K,1,FALSE)), "",VLOOKUP(CONCATENATE($M$29,U29),camhs!$A:$K, 11, FALSE))</f>
        <v>6293476.7800000599</v>
      </c>
      <c r="V35" s="39">
        <f>IF(ISNA(VLOOKUP(CONCATENATE($M$29,V$29),camhs!$A:$K,1,FALSE)), "",VLOOKUP(CONCATENATE($M$29,V29),camhs!$A:$K, 11, FALSE))</f>
        <v>6245918.9699999997</v>
      </c>
      <c r="W35" s="39">
        <f>IF(ISNA(VLOOKUP(CONCATENATE($M$29,W$29),camhs!$A:$K,1,FALSE)), "",VLOOKUP(CONCATENATE($M$29,W29),camhs!$A:$K, 11, FALSE))</f>
        <v>1141098060.93771</v>
      </c>
      <c r="X35" s="39">
        <f>IF(ISNA(VLOOKUP(CONCATENATE($M$29,X$29),camhs!$A:$K,1,FALSE)), "",VLOOKUP(CONCATENATE($M$29,X29),camhs!$A:$K, 11, FALSE))</f>
        <v>6980414.3999999296</v>
      </c>
      <c r="Y35" s="39">
        <f>IF(ISNA(VLOOKUP(CONCATENATE($M$29,Y$29),camhs!$A:$K,1,FALSE)), "",VLOOKUP(CONCATENATE($M$29,Y29),camhs!$A:$K, 11, FALSE))</f>
        <v>8375669.4499997497</v>
      </c>
      <c r="Z35" s="3"/>
      <c r="AA35" s="41"/>
    </row>
    <row r="36" spans="1:27" ht="15.5" customHeight="1" x14ac:dyDescent="0.35">
      <c r="E36" s="6"/>
      <c r="M36" s="3"/>
      <c r="N36" s="3"/>
      <c r="O36" s="3"/>
      <c r="P36" s="3"/>
      <c r="Q36" s="3"/>
      <c r="R36" s="3"/>
      <c r="S36" s="3"/>
      <c r="T36" s="3"/>
      <c r="U36" s="3"/>
      <c r="V36" s="3"/>
      <c r="W36" s="3"/>
      <c r="X36" s="3"/>
      <c r="Y36" s="3"/>
    </row>
    <row r="37" spans="1:27" x14ac:dyDescent="0.35">
      <c r="B37" s="175" t="s">
        <v>74</v>
      </c>
      <c r="C37" s="175"/>
      <c r="D37" s="175"/>
      <c r="E37" s="175"/>
      <c r="F37" s="175"/>
      <c r="G37" s="175"/>
      <c r="H37" s="175"/>
      <c r="I37" s="175"/>
      <c r="J37" s="175"/>
      <c r="K37" s="175"/>
      <c r="M37" s="3"/>
      <c r="N37" s="3"/>
      <c r="O37" s="3"/>
      <c r="P37" s="3"/>
      <c r="Q37" s="3"/>
      <c r="R37" s="3"/>
      <c r="S37" s="3"/>
      <c r="T37" s="3"/>
      <c r="U37" s="3"/>
      <c r="V37" s="3"/>
      <c r="W37" s="3"/>
      <c r="X37" s="3"/>
      <c r="Y37" s="3"/>
    </row>
    <row r="38" spans="1:27" x14ac:dyDescent="0.35">
      <c r="B38" s="175"/>
      <c r="C38" s="175"/>
      <c r="D38" s="175"/>
      <c r="E38" s="175"/>
      <c r="F38" s="175"/>
      <c r="G38" s="175"/>
      <c r="H38" s="175"/>
      <c r="I38" s="175"/>
      <c r="J38" s="175"/>
      <c r="K38" s="175"/>
      <c r="M38" s="3"/>
      <c r="N38" s="3"/>
      <c r="O38" s="3"/>
      <c r="P38" s="3"/>
      <c r="Q38" s="3"/>
      <c r="R38" s="3"/>
      <c r="S38" s="3"/>
      <c r="T38" s="3"/>
      <c r="U38" s="3"/>
      <c r="V38" s="3"/>
      <c r="W38" s="3"/>
      <c r="X38" s="3"/>
      <c r="Y38" s="3"/>
    </row>
    <row r="39" spans="1:27" x14ac:dyDescent="0.35">
      <c r="M39" s="3"/>
      <c r="N39" s="3"/>
      <c r="O39" s="3"/>
      <c r="P39" s="3"/>
      <c r="Q39" s="3"/>
      <c r="R39" s="3"/>
      <c r="S39" s="3"/>
      <c r="T39" s="3"/>
      <c r="U39" s="3"/>
      <c r="V39" s="3"/>
      <c r="W39" s="3"/>
      <c r="X39" s="3"/>
      <c r="Y39" s="3"/>
    </row>
    <row r="40" spans="1:27" x14ac:dyDescent="0.35">
      <c r="M40" s="3"/>
      <c r="N40" s="3"/>
      <c r="O40" s="3"/>
      <c r="P40" s="3"/>
      <c r="Q40" s="3"/>
      <c r="R40" s="3"/>
      <c r="S40" s="3"/>
      <c r="T40" s="3"/>
      <c r="U40" s="3"/>
      <c r="V40" s="3"/>
      <c r="W40" s="3"/>
      <c r="X40" s="3"/>
      <c r="Y40" s="3"/>
    </row>
    <row r="41" spans="1:27" x14ac:dyDescent="0.35">
      <c r="G41">
        <v>1</v>
      </c>
      <c r="M41" s="3"/>
      <c r="N41" s="3"/>
      <c r="O41" s="3"/>
      <c r="P41" s="3"/>
      <c r="Q41" s="3"/>
      <c r="R41" s="3"/>
      <c r="S41" s="3"/>
      <c r="T41" s="3"/>
      <c r="U41" s="3"/>
      <c r="V41" s="3"/>
      <c r="W41" s="3"/>
      <c r="X41" s="3"/>
      <c r="Y41" s="3"/>
    </row>
    <row r="42" spans="1:27" x14ac:dyDescent="0.35">
      <c r="M42" s="3"/>
      <c r="N42" s="3"/>
      <c r="O42" s="3"/>
      <c r="P42" s="3"/>
      <c r="Q42" s="3"/>
      <c r="R42" s="3"/>
      <c r="S42" s="3"/>
      <c r="T42" s="3"/>
      <c r="U42" s="3"/>
      <c r="V42" s="3"/>
      <c r="W42" s="3"/>
      <c r="X42" s="3"/>
      <c r="Y42" s="3"/>
    </row>
    <row r="72" spans="1:1" ht="15.5" customHeight="1" x14ac:dyDescent="0.35">
      <c r="A72" s="6" t="s">
        <v>67</v>
      </c>
    </row>
    <row r="73" spans="1:1" ht="15.5" customHeight="1" x14ac:dyDescent="0.35">
      <c r="A73" s="6" t="s">
        <v>68</v>
      </c>
    </row>
    <row r="74" spans="1:1" ht="15.5" customHeight="1" x14ac:dyDescent="0.35">
      <c r="A74" s="1" t="s">
        <v>69</v>
      </c>
    </row>
  </sheetData>
  <mergeCells count="1">
    <mergeCell ref="B37:K38"/>
  </mergeCells>
  <conditionalFormatting sqref="B7">
    <cfRule type="expression" dxfId="0" priority="1">
      <formula>ISNA($W$4)</formula>
    </cfRule>
  </conditionalFormatting>
  <hyperlinks>
    <hyperlink ref="A74" location="Notes!A1" display="Notes " xr:uid="{00000000-0004-0000-0300-000000000000}"/>
  </hyperlinks>
  <pageMargins left="0.7" right="0.7" top="0.75" bottom="0.75" header="0.3" footer="0.3"/>
  <pageSetup paperSize="9" orientation="portrait"/>
  <drawing r:id="rId1"/>
  <legacyDrawing r:id="rId2"/>
  <mc:AlternateContent xmlns:mc="http://schemas.openxmlformats.org/markup-compatibility/2006">
    <mc:Choice Requires="x14">
      <controls>
        <mc:AlternateContent xmlns:mc="http://schemas.openxmlformats.org/markup-compatibility/2006">
          <mc:Choice Requires="x14">
            <control shapeId="7" r:id="rId3" name="Drop Down 1025">
              <controlPr defaultSize="0" autoLine="0" autoPict="0">
                <anchor moveWithCells="1">
                  <from>
                    <xdr:col>0</xdr:col>
                    <xdr:colOff>463550</xdr:colOff>
                    <xdr:row>2</xdr:row>
                    <xdr:rowOff>0</xdr:rowOff>
                  </from>
                  <to>
                    <xdr:col>3</xdr:col>
                    <xdr:colOff>330200</xdr:colOff>
                    <xdr:row>3</xdr:row>
                    <xdr:rowOff>12700</xdr:rowOff>
                  </to>
                </anchor>
              </controlPr>
            </control>
          </mc:Choice>
        </mc:AlternateContent>
        <mc:AlternateContent xmlns:mc="http://schemas.openxmlformats.org/markup-compatibility/2006">
          <mc:Choice Requires="x14">
            <control shapeId="8" r:id="rId4" name="Drop Down 1026">
              <controlPr defaultSize="0" autoLine="0" autoPict="0">
                <anchor moveWithCells="1">
                  <from>
                    <xdr:col>0</xdr:col>
                    <xdr:colOff>508000</xdr:colOff>
                    <xdr:row>34</xdr:row>
                    <xdr:rowOff>31750</xdr:rowOff>
                  </from>
                  <to>
                    <xdr:col>3</xdr:col>
                    <xdr:colOff>374650</xdr:colOff>
                    <xdr:row>35</xdr:row>
                    <xdr:rowOff>63500</xdr:rowOff>
                  </to>
                </anchor>
              </controlPr>
            </control>
          </mc:Choice>
        </mc:AlternateContent>
        <mc:AlternateContent xmlns:mc="http://schemas.openxmlformats.org/markup-compatibility/2006">
          <mc:Choice Requires="x14">
            <control shapeId="9" r:id="rId5" name="Drop Down 1027">
              <controlPr defaultSize="0" autoLine="0" autoPict="0">
                <anchor moveWithCells="1">
                  <from>
                    <xdr:col>0</xdr:col>
                    <xdr:colOff>482600</xdr:colOff>
                    <xdr:row>4</xdr:row>
                    <xdr:rowOff>0</xdr:rowOff>
                  </from>
                  <to>
                    <xdr:col>3</xdr:col>
                    <xdr:colOff>336550</xdr:colOff>
                    <xdr:row>5</xdr:row>
                    <xdr:rowOff>12700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M329"/>
  <sheetViews>
    <sheetView showGridLines="0" workbookViewId="0"/>
  </sheetViews>
  <sheetFormatPr defaultColWidth="10.90625" defaultRowHeight="14.5" x14ac:dyDescent="0.35"/>
  <cols>
    <col min="1" max="1" width="32" customWidth="1"/>
    <col min="2" max="2" width="34.08984375" customWidth="1"/>
    <col min="3" max="12" width="17.81640625" customWidth="1"/>
    <col min="13" max="13" width="25.36328125" customWidth="1"/>
  </cols>
  <sheetData>
    <row r="1" spans="1:13" ht="57" customHeight="1" x14ac:dyDescent="0.35">
      <c r="A1" s="45" t="s">
        <v>108</v>
      </c>
      <c r="B1" s="45" t="s">
        <v>109</v>
      </c>
      <c r="C1" s="45" t="s">
        <v>110</v>
      </c>
      <c r="D1" s="45" t="s">
        <v>111</v>
      </c>
      <c r="E1" s="45" t="s">
        <v>112</v>
      </c>
      <c r="F1" s="45" t="s">
        <v>113</v>
      </c>
      <c r="G1" s="45" t="s">
        <v>114</v>
      </c>
      <c r="H1" s="45" t="s">
        <v>115</v>
      </c>
      <c r="I1" s="45" t="s">
        <v>116</v>
      </c>
      <c r="J1" s="45" t="s">
        <v>117</v>
      </c>
      <c r="K1" s="45" t="s">
        <v>118</v>
      </c>
      <c r="L1" s="45" t="s">
        <v>119</v>
      </c>
      <c r="M1" s="43" t="s">
        <v>120</v>
      </c>
    </row>
    <row r="2" spans="1:13" ht="15.5" customHeight="1" x14ac:dyDescent="0.35">
      <c r="A2" s="43" t="s">
        <v>121</v>
      </c>
      <c r="B2" s="43" t="s">
        <v>122</v>
      </c>
      <c r="C2" s="43" t="s">
        <v>123</v>
      </c>
      <c r="D2" s="44">
        <v>157089128</v>
      </c>
      <c r="E2" s="44">
        <v>0</v>
      </c>
      <c r="F2" s="137">
        <v>0</v>
      </c>
      <c r="G2" s="137">
        <v>0</v>
      </c>
      <c r="H2" s="137">
        <v>0</v>
      </c>
      <c r="I2" s="137">
        <v>0</v>
      </c>
      <c r="J2" s="137">
        <v>0</v>
      </c>
      <c r="K2" s="137">
        <v>0</v>
      </c>
      <c r="L2" s="46">
        <v>0</v>
      </c>
      <c r="M2" s="46">
        <v>0</v>
      </c>
    </row>
    <row r="3" spans="1:13" ht="15.5" customHeight="1" x14ac:dyDescent="0.35">
      <c r="A3" s="43" t="s">
        <v>124</v>
      </c>
      <c r="B3" s="43" t="s">
        <v>125</v>
      </c>
      <c r="C3" s="43" t="s">
        <v>123</v>
      </c>
      <c r="D3" s="44">
        <v>1384294136</v>
      </c>
      <c r="E3" s="44">
        <v>90967073</v>
      </c>
      <c r="F3" s="137" t="s">
        <v>126</v>
      </c>
      <c r="G3" s="137" t="s">
        <v>126</v>
      </c>
      <c r="H3" s="137">
        <v>7944768</v>
      </c>
      <c r="I3" s="137" t="s">
        <v>126</v>
      </c>
      <c r="J3" s="137" t="s">
        <v>126</v>
      </c>
      <c r="K3" s="137">
        <v>83022305</v>
      </c>
      <c r="L3" s="46">
        <v>6.5713688033711401E-2</v>
      </c>
      <c r="M3" s="46">
        <v>5.7392195729130801E-3</v>
      </c>
    </row>
    <row r="4" spans="1:13" ht="15.5" customHeight="1" x14ac:dyDescent="0.35">
      <c r="A4" s="43" t="s">
        <v>127</v>
      </c>
      <c r="B4" s="43" t="s">
        <v>128</v>
      </c>
      <c r="C4" s="43" t="s">
        <v>123</v>
      </c>
      <c r="D4" s="44">
        <v>971431871.40999997</v>
      </c>
      <c r="E4" s="44">
        <v>73687437.499200001</v>
      </c>
      <c r="F4" s="137" t="s">
        <v>126</v>
      </c>
      <c r="G4" s="137" t="s">
        <v>126</v>
      </c>
      <c r="H4" s="137">
        <v>4474323.8483238798</v>
      </c>
      <c r="I4" s="137">
        <v>7140227</v>
      </c>
      <c r="J4" s="137">
        <v>1795910</v>
      </c>
      <c r="K4" s="137">
        <v>60276976.650876097</v>
      </c>
      <c r="L4" s="46">
        <v>7.5854457392102295E-2</v>
      </c>
      <c r="M4" s="46">
        <v>4.6059059621232704E-3</v>
      </c>
    </row>
    <row r="5" spans="1:13" ht="15.5" customHeight="1" x14ac:dyDescent="0.35">
      <c r="A5" s="43" t="s">
        <v>129</v>
      </c>
      <c r="B5" s="43" t="s">
        <v>130</v>
      </c>
      <c r="C5" s="43" t="s">
        <v>123</v>
      </c>
      <c r="D5" s="44">
        <v>1110807557</v>
      </c>
      <c r="E5" s="44">
        <v>106939488</v>
      </c>
      <c r="F5" s="137">
        <v>58578550.880000003</v>
      </c>
      <c r="G5" s="137">
        <v>28804075.649999999</v>
      </c>
      <c r="H5" s="137">
        <v>8862457</v>
      </c>
      <c r="I5" s="137">
        <v>7992078.7000000002</v>
      </c>
      <c r="J5" s="137">
        <v>2680707.38</v>
      </c>
      <c r="K5" s="137">
        <v>21618.384999999798</v>
      </c>
      <c r="L5" s="46">
        <v>9.6271840541682599E-2</v>
      </c>
      <c r="M5" s="46">
        <v>7.9783909860454798E-3</v>
      </c>
    </row>
    <row r="6" spans="1:13" ht="15.5" customHeight="1" x14ac:dyDescent="0.35">
      <c r="A6" s="43" t="s">
        <v>131</v>
      </c>
      <c r="B6" s="43" t="s">
        <v>132</v>
      </c>
      <c r="C6" s="43" t="s">
        <v>123</v>
      </c>
      <c r="D6" s="44">
        <v>80524881</v>
      </c>
      <c r="E6" s="44">
        <v>3449549</v>
      </c>
      <c r="F6" s="137" t="s">
        <v>126</v>
      </c>
      <c r="G6" s="137" t="s">
        <v>126</v>
      </c>
      <c r="H6" s="137">
        <v>236164</v>
      </c>
      <c r="I6" s="137" t="s">
        <v>126</v>
      </c>
      <c r="J6" s="137" t="s">
        <v>126</v>
      </c>
      <c r="K6" s="137">
        <v>3213385</v>
      </c>
      <c r="L6" s="46">
        <v>4.2838299879015003E-2</v>
      </c>
      <c r="M6" s="46">
        <v>2.9328078112900299E-3</v>
      </c>
    </row>
    <row r="7" spans="1:13" ht="15.5" customHeight="1" x14ac:dyDescent="0.35">
      <c r="A7" s="43" t="s">
        <v>133</v>
      </c>
      <c r="B7" s="43" t="s">
        <v>134</v>
      </c>
      <c r="C7" s="43" t="s">
        <v>123</v>
      </c>
      <c r="D7" s="44">
        <v>73294000</v>
      </c>
      <c r="E7" s="44">
        <v>2099000</v>
      </c>
      <c r="F7" s="137" t="s">
        <v>126</v>
      </c>
      <c r="G7" s="137" t="s">
        <v>126</v>
      </c>
      <c r="H7" s="137">
        <v>477000</v>
      </c>
      <c r="I7" s="137" t="s">
        <v>126</v>
      </c>
      <c r="J7" s="137" t="s">
        <v>126</v>
      </c>
      <c r="K7" s="137">
        <v>1622000</v>
      </c>
      <c r="L7" s="46">
        <v>2.86380877015854E-2</v>
      </c>
      <c r="M7" s="46">
        <v>6.50803612846891E-3</v>
      </c>
    </row>
    <row r="8" spans="1:13" ht="15.5" customHeight="1" x14ac:dyDescent="0.35">
      <c r="A8" s="43" t="s">
        <v>135</v>
      </c>
      <c r="B8" s="43" t="s">
        <v>136</v>
      </c>
      <c r="C8" s="43" t="s">
        <v>123</v>
      </c>
      <c r="D8" s="44">
        <v>2198350832</v>
      </c>
      <c r="E8" s="44">
        <v>172504828</v>
      </c>
      <c r="F8" s="137" t="s">
        <v>126</v>
      </c>
      <c r="G8" s="137" t="s">
        <v>126</v>
      </c>
      <c r="H8" s="137">
        <v>18303869</v>
      </c>
      <c r="I8" s="137" t="s">
        <v>126</v>
      </c>
      <c r="J8" s="137" t="s">
        <v>126</v>
      </c>
      <c r="K8" s="137">
        <v>154200959</v>
      </c>
      <c r="L8" s="46">
        <v>7.8470108359847093E-2</v>
      </c>
      <c r="M8" s="46">
        <v>8.3261819421914691E-3</v>
      </c>
    </row>
    <row r="9" spans="1:13" ht="15.5" customHeight="1" x14ac:dyDescent="0.35">
      <c r="A9" s="43" t="s">
        <v>137</v>
      </c>
      <c r="B9" s="43" t="s">
        <v>138</v>
      </c>
      <c r="C9" s="43" t="s">
        <v>123</v>
      </c>
      <c r="D9" s="44">
        <v>707314228</v>
      </c>
      <c r="E9" s="44">
        <v>57306686.847435601</v>
      </c>
      <c r="F9" s="137">
        <v>32159659.34</v>
      </c>
      <c r="G9" s="137">
        <v>14554164.73</v>
      </c>
      <c r="H9" s="137">
        <v>3720613.03060146</v>
      </c>
      <c r="I9" s="137">
        <v>6623811</v>
      </c>
      <c r="J9" s="137">
        <v>248439</v>
      </c>
      <c r="K9" s="137">
        <v>0</v>
      </c>
      <c r="L9" s="46">
        <v>8.1020124548428496E-2</v>
      </c>
      <c r="M9" s="46">
        <v>5.2601982023207103E-3</v>
      </c>
    </row>
    <row r="10" spans="1:13" ht="15.5" customHeight="1" x14ac:dyDescent="0.35">
      <c r="A10" s="43" t="s">
        <v>139</v>
      </c>
      <c r="B10" s="43" t="s">
        <v>140</v>
      </c>
      <c r="C10" s="43" t="s">
        <v>123</v>
      </c>
      <c r="D10" s="44">
        <v>415724000</v>
      </c>
      <c r="E10" s="44">
        <v>29426000</v>
      </c>
      <c r="F10" s="137" t="s">
        <v>126</v>
      </c>
      <c r="G10" s="137" t="s">
        <v>126</v>
      </c>
      <c r="H10" s="137">
        <v>2166000</v>
      </c>
      <c r="I10" s="137" t="s">
        <v>126</v>
      </c>
      <c r="J10" s="137" t="s">
        <v>126</v>
      </c>
      <c r="K10" s="137">
        <v>27260000</v>
      </c>
      <c r="L10" s="46">
        <v>7.0782538414909904E-2</v>
      </c>
      <c r="M10" s="46">
        <v>5.2101875282639402E-3</v>
      </c>
    </row>
    <row r="11" spans="1:13" ht="15.5" customHeight="1" x14ac:dyDescent="0.35">
      <c r="A11" s="43" t="s">
        <v>141</v>
      </c>
      <c r="B11" s="43" t="s">
        <v>142</v>
      </c>
      <c r="C11" s="43" t="s">
        <v>123</v>
      </c>
      <c r="D11" s="44">
        <v>252598400</v>
      </c>
      <c r="E11" s="44">
        <v>18180015</v>
      </c>
      <c r="F11" s="137" t="s">
        <v>126</v>
      </c>
      <c r="G11" s="137" t="s">
        <v>126</v>
      </c>
      <c r="H11" s="137">
        <v>1571000</v>
      </c>
      <c r="I11" s="137">
        <v>77334</v>
      </c>
      <c r="J11" s="137">
        <v>855513</v>
      </c>
      <c r="K11" s="137">
        <v>15676168</v>
      </c>
      <c r="L11" s="46">
        <v>7.1972011699203198E-2</v>
      </c>
      <c r="M11" s="46">
        <v>6.2193584757464799E-3</v>
      </c>
    </row>
    <row r="12" spans="1:13" ht="15.5" customHeight="1" x14ac:dyDescent="0.35">
      <c r="A12" s="43" t="s">
        <v>143</v>
      </c>
      <c r="B12" s="43" t="s">
        <v>144</v>
      </c>
      <c r="C12" s="43" t="s">
        <v>123</v>
      </c>
      <c r="D12" s="44">
        <v>826456000</v>
      </c>
      <c r="E12" s="44">
        <v>64147194.600000001</v>
      </c>
      <c r="F12" s="137" t="s">
        <v>126</v>
      </c>
      <c r="G12" s="137" t="s">
        <v>126</v>
      </c>
      <c r="H12" s="137">
        <v>3861810.52</v>
      </c>
      <c r="I12" s="137" t="s">
        <v>126</v>
      </c>
      <c r="J12" s="137" t="s">
        <v>126</v>
      </c>
      <c r="K12" s="137">
        <v>60285384.079999998</v>
      </c>
      <c r="L12" s="46">
        <v>7.7617192687814002E-2</v>
      </c>
      <c r="M12" s="46">
        <v>4.6727357778272496E-3</v>
      </c>
    </row>
    <row r="13" spans="1:13" ht="15.5" customHeight="1" x14ac:dyDescent="0.35">
      <c r="A13" s="43" t="s">
        <v>145</v>
      </c>
      <c r="B13" s="43" t="s">
        <v>146</v>
      </c>
      <c r="C13" s="43" t="s">
        <v>123</v>
      </c>
      <c r="D13" s="44">
        <v>1338123000</v>
      </c>
      <c r="E13" s="44">
        <v>93464833</v>
      </c>
      <c r="F13" s="137">
        <v>45247693</v>
      </c>
      <c r="G13" s="137">
        <v>30003293</v>
      </c>
      <c r="H13" s="137">
        <v>7607411</v>
      </c>
      <c r="I13" s="137">
        <v>10606436</v>
      </c>
      <c r="J13" s="137">
        <v>0</v>
      </c>
      <c r="K13" s="137">
        <v>0</v>
      </c>
      <c r="L13" s="46">
        <v>6.9847714298311894E-2</v>
      </c>
      <c r="M13" s="46">
        <v>5.6851358208475601E-3</v>
      </c>
    </row>
    <row r="14" spans="1:13" ht="15.5" customHeight="1" x14ac:dyDescent="0.35">
      <c r="A14" s="43" t="s">
        <v>147</v>
      </c>
      <c r="B14" s="43" t="s">
        <v>128</v>
      </c>
      <c r="C14" s="43" t="s">
        <v>148</v>
      </c>
      <c r="D14" s="44">
        <v>657281704</v>
      </c>
      <c r="E14" s="44">
        <v>58295435</v>
      </c>
      <c r="F14" s="137">
        <v>30905319</v>
      </c>
      <c r="G14" s="137">
        <v>16656239</v>
      </c>
      <c r="H14" s="137">
        <v>2578173</v>
      </c>
      <c r="I14" s="137">
        <v>5711872</v>
      </c>
      <c r="J14" s="137">
        <v>2144771</v>
      </c>
      <c r="K14" s="137">
        <v>299061</v>
      </c>
      <c r="L14" s="46">
        <v>8.8691705010550501E-2</v>
      </c>
      <c r="M14" s="46">
        <v>3.9224779638777204E-3</v>
      </c>
    </row>
    <row r="15" spans="1:13" ht="15.5" customHeight="1" x14ac:dyDescent="0.35">
      <c r="A15" s="43" t="s">
        <v>149</v>
      </c>
      <c r="B15" s="43" t="s">
        <v>128</v>
      </c>
      <c r="C15" s="43" t="s">
        <v>150</v>
      </c>
      <c r="D15" s="44">
        <v>664897043</v>
      </c>
      <c r="E15" s="44">
        <v>60053395</v>
      </c>
      <c r="F15" s="137">
        <v>31133472</v>
      </c>
      <c r="G15" s="137">
        <v>16818398</v>
      </c>
      <c r="H15" s="137">
        <v>3276202</v>
      </c>
      <c r="I15" s="137">
        <v>6039172</v>
      </c>
      <c r="J15" s="137">
        <v>2481662</v>
      </c>
      <c r="K15" s="137">
        <v>304489</v>
      </c>
      <c r="L15" s="46">
        <v>9.0319840691485798E-2</v>
      </c>
      <c r="M15" s="46">
        <v>4.9273824188145804E-3</v>
      </c>
    </row>
    <row r="16" spans="1:13" ht="15.5" customHeight="1" x14ac:dyDescent="0.35">
      <c r="A16" s="43" t="s">
        <v>151</v>
      </c>
      <c r="B16" s="43" t="s">
        <v>128</v>
      </c>
      <c r="C16" s="43" t="s">
        <v>152</v>
      </c>
      <c r="D16" s="44">
        <v>679192902</v>
      </c>
      <c r="E16" s="44">
        <v>60973331</v>
      </c>
      <c r="F16" s="137">
        <v>33192113</v>
      </c>
      <c r="G16" s="137">
        <v>14531348</v>
      </c>
      <c r="H16" s="137">
        <v>3348771</v>
      </c>
      <c r="I16" s="137">
        <v>6177780</v>
      </c>
      <c r="J16" s="137">
        <v>3401902</v>
      </c>
      <c r="K16" s="137">
        <v>321417</v>
      </c>
      <c r="L16" s="46">
        <v>8.9773215857311794E-2</v>
      </c>
      <c r="M16" s="46">
        <v>4.9305153074170396E-3</v>
      </c>
    </row>
    <row r="17" spans="1:13" ht="15.5" customHeight="1" x14ac:dyDescent="0.35">
      <c r="A17" s="43" t="s">
        <v>153</v>
      </c>
      <c r="B17" s="43" t="s">
        <v>128</v>
      </c>
      <c r="C17" s="43" t="s">
        <v>154</v>
      </c>
      <c r="D17" s="44">
        <v>701841833</v>
      </c>
      <c r="E17" s="44">
        <v>61458424</v>
      </c>
      <c r="F17" s="137">
        <v>30961108</v>
      </c>
      <c r="G17" s="137">
        <v>16568397</v>
      </c>
      <c r="H17" s="137">
        <v>3357241</v>
      </c>
      <c r="I17" s="137">
        <v>6365715</v>
      </c>
      <c r="J17" s="137">
        <v>3873773</v>
      </c>
      <c r="K17" s="137">
        <v>332190</v>
      </c>
      <c r="L17" s="46">
        <v>8.7567342256157601E-2</v>
      </c>
      <c r="M17" s="46">
        <v>4.7834723468243301E-3</v>
      </c>
    </row>
    <row r="18" spans="1:13" ht="15.5" customHeight="1" x14ac:dyDescent="0.35">
      <c r="A18" s="43" t="s">
        <v>155</v>
      </c>
      <c r="B18" s="43" t="s">
        <v>128</v>
      </c>
      <c r="C18" s="43" t="s">
        <v>156</v>
      </c>
      <c r="D18" s="44">
        <v>727515971.51999998</v>
      </c>
      <c r="E18" s="44">
        <v>61111801</v>
      </c>
      <c r="F18" s="137">
        <v>31152380</v>
      </c>
      <c r="G18" s="137">
        <v>16396138</v>
      </c>
      <c r="H18" s="137">
        <v>3787532</v>
      </c>
      <c r="I18" s="137">
        <v>6613298</v>
      </c>
      <c r="J18" s="137">
        <v>2824944</v>
      </c>
      <c r="K18" s="137">
        <v>337509</v>
      </c>
      <c r="L18" s="46">
        <v>8.4000631453243602E-2</v>
      </c>
      <c r="M18" s="46">
        <v>5.2061152583175703E-3</v>
      </c>
    </row>
    <row r="19" spans="1:13" ht="15.5" customHeight="1" x14ac:dyDescent="0.35">
      <c r="A19" s="43" t="s">
        <v>157</v>
      </c>
      <c r="B19" s="43" t="s">
        <v>128</v>
      </c>
      <c r="C19" s="43" t="s">
        <v>158</v>
      </c>
      <c r="D19" s="44">
        <v>761572877</v>
      </c>
      <c r="E19" s="44">
        <v>65127456</v>
      </c>
      <c r="F19" s="137">
        <v>33352258</v>
      </c>
      <c r="G19" s="137">
        <v>18653744</v>
      </c>
      <c r="H19" s="137">
        <v>3565437</v>
      </c>
      <c r="I19" s="137">
        <v>6732337</v>
      </c>
      <c r="J19" s="137">
        <v>2442353</v>
      </c>
      <c r="K19" s="137">
        <v>381327</v>
      </c>
      <c r="L19" s="46">
        <v>8.5517037130512202E-2</v>
      </c>
      <c r="M19" s="46">
        <v>4.6816753953279203E-3</v>
      </c>
    </row>
    <row r="20" spans="1:13" ht="15.5" customHeight="1" x14ac:dyDescent="0.35">
      <c r="A20" s="43" t="s">
        <v>159</v>
      </c>
      <c r="B20" s="43" t="s">
        <v>128</v>
      </c>
      <c r="C20" s="43" t="s">
        <v>160</v>
      </c>
      <c r="D20" s="44">
        <v>800788724</v>
      </c>
      <c r="E20" s="44">
        <v>67241239</v>
      </c>
      <c r="F20" s="137">
        <v>35045726</v>
      </c>
      <c r="G20" s="137">
        <v>19298445</v>
      </c>
      <c r="H20" s="137">
        <v>3957318</v>
      </c>
      <c r="I20" s="137">
        <v>6732337</v>
      </c>
      <c r="J20" s="137">
        <v>1832766</v>
      </c>
      <c r="K20" s="137">
        <v>374647</v>
      </c>
      <c r="L20" s="46">
        <v>8.39687635261957E-2</v>
      </c>
      <c r="M20" s="46">
        <v>4.9417753789450201E-3</v>
      </c>
    </row>
    <row r="21" spans="1:13" ht="15.5" customHeight="1" x14ac:dyDescent="0.35">
      <c r="A21" s="43" t="s">
        <v>161</v>
      </c>
      <c r="B21" s="43" t="s">
        <v>128</v>
      </c>
      <c r="C21" s="43" t="s">
        <v>162</v>
      </c>
      <c r="D21" s="44">
        <v>815873005</v>
      </c>
      <c r="E21" s="44">
        <v>66006632</v>
      </c>
      <c r="F21" s="137">
        <v>34629916</v>
      </c>
      <c r="G21" s="137">
        <v>18867240</v>
      </c>
      <c r="H21" s="137">
        <v>3734030</v>
      </c>
      <c r="I21" s="137">
        <v>6776337</v>
      </c>
      <c r="J21" s="137">
        <v>1596365</v>
      </c>
      <c r="K21" s="137">
        <v>402744</v>
      </c>
      <c r="L21" s="46">
        <v>8.0903071428377493E-2</v>
      </c>
      <c r="M21" s="46">
        <v>4.5767294384252899E-3</v>
      </c>
    </row>
    <row r="22" spans="1:13" ht="15.5" customHeight="1" x14ac:dyDescent="0.35">
      <c r="A22" s="43" t="s">
        <v>163</v>
      </c>
      <c r="B22" s="43" t="s">
        <v>128</v>
      </c>
      <c r="C22" s="43" t="s">
        <v>164</v>
      </c>
      <c r="D22" s="44">
        <v>868901494</v>
      </c>
      <c r="E22" s="44">
        <v>69938722</v>
      </c>
      <c r="F22" s="137">
        <v>39910430</v>
      </c>
      <c r="G22" s="137">
        <v>16651213</v>
      </c>
      <c r="H22" s="137">
        <v>4375855</v>
      </c>
      <c r="I22" s="137">
        <v>6945746</v>
      </c>
      <c r="J22" s="137">
        <v>1623678</v>
      </c>
      <c r="K22" s="137">
        <v>431800</v>
      </c>
      <c r="L22" s="46">
        <v>8.0490967598681601E-2</v>
      </c>
      <c r="M22" s="46">
        <v>5.0360771965711499E-3</v>
      </c>
    </row>
    <row r="23" spans="1:13" ht="15.5" customHeight="1" x14ac:dyDescent="0.35">
      <c r="A23" s="43" t="s">
        <v>165</v>
      </c>
      <c r="B23" s="43" t="s">
        <v>128</v>
      </c>
      <c r="C23" s="43" t="s">
        <v>166</v>
      </c>
      <c r="D23" s="44">
        <v>1023421309</v>
      </c>
      <c r="E23" s="44">
        <v>88593802</v>
      </c>
      <c r="F23" s="137">
        <v>49267173</v>
      </c>
      <c r="G23" s="137">
        <v>22305681</v>
      </c>
      <c r="H23" s="137">
        <v>6714656</v>
      </c>
      <c r="I23" s="137">
        <v>7325873</v>
      </c>
      <c r="J23" s="137">
        <v>2527570</v>
      </c>
      <c r="K23" s="137">
        <v>452849</v>
      </c>
      <c r="L23" s="46">
        <v>8.6566305802804E-2</v>
      </c>
      <c r="M23" s="46">
        <v>6.5609890481574899E-3</v>
      </c>
    </row>
    <row r="24" spans="1:13" ht="15.5" customHeight="1" x14ac:dyDescent="0.35">
      <c r="A24" s="43" t="s">
        <v>167</v>
      </c>
      <c r="B24" s="43" t="s">
        <v>128</v>
      </c>
      <c r="C24" s="43" t="s">
        <v>168</v>
      </c>
      <c r="D24" s="44">
        <v>993524215.34000003</v>
      </c>
      <c r="E24" s="44">
        <v>84000520.180000007</v>
      </c>
      <c r="F24" s="137">
        <v>50822908.490000002</v>
      </c>
      <c r="G24" s="137">
        <v>17563513.739999998</v>
      </c>
      <c r="H24" s="137">
        <v>4502191.68</v>
      </c>
      <c r="I24" s="137">
        <v>7538322.9299999997</v>
      </c>
      <c r="J24" s="137">
        <v>2990386.35</v>
      </c>
      <c r="K24" s="137">
        <v>583196.99000001396</v>
      </c>
      <c r="L24" s="46">
        <v>8.4548035048399597E-2</v>
      </c>
      <c r="M24" s="46">
        <v>4.5315369373853404E-3</v>
      </c>
    </row>
    <row r="25" spans="1:13" ht="15.5" customHeight="1" x14ac:dyDescent="0.35">
      <c r="A25" s="43" t="s">
        <v>169</v>
      </c>
      <c r="B25" s="43" t="s">
        <v>142</v>
      </c>
      <c r="C25" s="43" t="s">
        <v>148</v>
      </c>
      <c r="D25" s="44">
        <v>172919922.38</v>
      </c>
      <c r="E25" s="44">
        <v>15709127</v>
      </c>
      <c r="F25" s="137">
        <v>7397739</v>
      </c>
      <c r="G25" s="137">
        <v>6709941</v>
      </c>
      <c r="H25" s="137">
        <v>765891</v>
      </c>
      <c r="I25" s="137">
        <v>71335</v>
      </c>
      <c r="J25" s="137">
        <v>486918</v>
      </c>
      <c r="K25" s="137">
        <v>277303</v>
      </c>
      <c r="L25" s="46">
        <v>9.0846252900105007E-2</v>
      </c>
      <c r="M25" s="46">
        <v>4.4291657633116297E-3</v>
      </c>
    </row>
    <row r="26" spans="1:13" ht="15.5" customHeight="1" x14ac:dyDescent="0.35">
      <c r="A26" s="43" t="s">
        <v>170</v>
      </c>
      <c r="B26" s="43" t="s">
        <v>142</v>
      </c>
      <c r="C26" s="43" t="s">
        <v>150</v>
      </c>
      <c r="D26" s="44">
        <v>174597417</v>
      </c>
      <c r="E26" s="44">
        <v>15103870</v>
      </c>
      <c r="F26" s="137">
        <v>6397715</v>
      </c>
      <c r="G26" s="137">
        <v>7245266</v>
      </c>
      <c r="H26" s="137">
        <v>892786</v>
      </c>
      <c r="I26" s="137">
        <v>71691</v>
      </c>
      <c r="J26" s="137">
        <v>198860</v>
      </c>
      <c r="K26" s="137">
        <v>297552</v>
      </c>
      <c r="L26" s="46">
        <v>8.6506835321624495E-2</v>
      </c>
      <c r="M26" s="46">
        <v>5.1133975252337198E-3</v>
      </c>
    </row>
    <row r="27" spans="1:13" ht="15.5" customHeight="1" x14ac:dyDescent="0.35">
      <c r="A27" s="43" t="s">
        <v>171</v>
      </c>
      <c r="B27" s="43" t="s">
        <v>142</v>
      </c>
      <c r="C27" s="43" t="s">
        <v>152</v>
      </c>
      <c r="D27" s="44">
        <v>184012448</v>
      </c>
      <c r="E27" s="44">
        <v>15725468</v>
      </c>
      <c r="F27" s="137">
        <v>6771441</v>
      </c>
      <c r="G27" s="137">
        <v>7558189</v>
      </c>
      <c r="H27" s="137">
        <v>803893</v>
      </c>
      <c r="I27" s="137">
        <v>96673</v>
      </c>
      <c r="J27" s="137">
        <v>188442</v>
      </c>
      <c r="K27" s="137">
        <v>306830</v>
      </c>
      <c r="L27" s="46">
        <v>8.5458718531911504E-2</v>
      </c>
      <c r="M27" s="46">
        <v>4.3686881444020597E-3</v>
      </c>
    </row>
    <row r="28" spans="1:13" ht="15.5" customHeight="1" x14ac:dyDescent="0.35">
      <c r="A28" s="43" t="s">
        <v>172</v>
      </c>
      <c r="B28" s="43" t="s">
        <v>142</v>
      </c>
      <c r="C28" s="43" t="s">
        <v>154</v>
      </c>
      <c r="D28" s="44">
        <v>193467176.28999999</v>
      </c>
      <c r="E28" s="44">
        <v>17326290.739999998</v>
      </c>
      <c r="F28" s="137">
        <v>7406808.7999999998</v>
      </c>
      <c r="G28" s="137">
        <v>7913048.4500000002</v>
      </c>
      <c r="H28" s="137">
        <v>807400.49</v>
      </c>
      <c r="I28" s="137">
        <v>114109</v>
      </c>
      <c r="J28" s="137">
        <v>782830</v>
      </c>
      <c r="K28" s="137">
        <v>302094.00000000099</v>
      </c>
      <c r="L28" s="46">
        <v>8.9556745863848999E-2</v>
      </c>
      <c r="M28" s="46">
        <v>4.1733202783180998E-3</v>
      </c>
    </row>
    <row r="29" spans="1:13" ht="15.5" customHeight="1" x14ac:dyDescent="0.35">
      <c r="A29" s="43" t="s">
        <v>173</v>
      </c>
      <c r="B29" s="43" t="s">
        <v>142</v>
      </c>
      <c r="C29" s="43" t="s">
        <v>156</v>
      </c>
      <c r="D29" s="44">
        <v>199500101.06999999</v>
      </c>
      <c r="E29" s="44">
        <v>16310540.74</v>
      </c>
      <c r="F29" s="137">
        <v>7373596.4199999999</v>
      </c>
      <c r="G29" s="137">
        <v>7259284.9699999997</v>
      </c>
      <c r="H29" s="137">
        <v>711684.35</v>
      </c>
      <c r="I29" s="137">
        <v>114110</v>
      </c>
      <c r="J29" s="137">
        <v>561641</v>
      </c>
      <c r="K29" s="137">
        <v>290223.99999999901</v>
      </c>
      <c r="L29" s="46">
        <v>8.1757055021626293E-2</v>
      </c>
      <c r="M29" s="46">
        <v>3.56733829297804E-3</v>
      </c>
    </row>
    <row r="30" spans="1:13" ht="15.5" customHeight="1" x14ac:dyDescent="0.35">
      <c r="A30" s="43" t="s">
        <v>174</v>
      </c>
      <c r="B30" s="43" t="s">
        <v>142</v>
      </c>
      <c r="C30" s="43" t="s">
        <v>158</v>
      </c>
      <c r="D30" s="44">
        <v>209828735.22</v>
      </c>
      <c r="E30" s="44">
        <v>15580232.74</v>
      </c>
      <c r="F30" s="137">
        <v>6768721.7400000002</v>
      </c>
      <c r="G30" s="137">
        <v>6984986</v>
      </c>
      <c r="H30" s="137">
        <v>549938</v>
      </c>
      <c r="I30" s="137">
        <v>115250</v>
      </c>
      <c r="J30" s="137">
        <v>838692</v>
      </c>
      <c r="K30" s="137">
        <v>322645</v>
      </c>
      <c r="L30" s="46">
        <v>7.4252140554841195E-2</v>
      </c>
      <c r="M30" s="46">
        <v>2.6208898386743998E-3</v>
      </c>
    </row>
    <row r="31" spans="1:13" ht="15.5" customHeight="1" x14ac:dyDescent="0.35">
      <c r="A31" s="43" t="s">
        <v>175</v>
      </c>
      <c r="B31" s="43" t="s">
        <v>142</v>
      </c>
      <c r="C31" s="43" t="s">
        <v>160</v>
      </c>
      <c r="D31" s="44">
        <v>215890266.16999999</v>
      </c>
      <c r="E31" s="44">
        <v>18545261</v>
      </c>
      <c r="F31" s="137">
        <v>7944143</v>
      </c>
      <c r="G31" s="137">
        <v>8685875</v>
      </c>
      <c r="H31" s="137">
        <v>993838</v>
      </c>
      <c r="I31" s="137">
        <v>115252</v>
      </c>
      <c r="J31" s="137">
        <v>459477</v>
      </c>
      <c r="K31" s="137">
        <v>346676</v>
      </c>
      <c r="L31" s="46">
        <v>8.5901330008999896E-2</v>
      </c>
      <c r="M31" s="46">
        <v>4.6034405238882603E-3</v>
      </c>
    </row>
    <row r="32" spans="1:13" ht="15.5" customHeight="1" x14ac:dyDescent="0.35">
      <c r="A32" s="43" t="s">
        <v>176</v>
      </c>
      <c r="B32" s="43" t="s">
        <v>142</v>
      </c>
      <c r="C32" s="43" t="s">
        <v>162</v>
      </c>
      <c r="D32" s="44">
        <v>228548176</v>
      </c>
      <c r="E32" s="44">
        <v>19975418</v>
      </c>
      <c r="F32" s="137">
        <v>8575459</v>
      </c>
      <c r="G32" s="137">
        <v>9344565</v>
      </c>
      <c r="H32" s="137">
        <v>1066387</v>
      </c>
      <c r="I32" s="137">
        <v>123319</v>
      </c>
      <c r="J32" s="137">
        <v>491640</v>
      </c>
      <c r="K32" s="137">
        <v>374048</v>
      </c>
      <c r="L32" s="46">
        <v>8.7401345088835902E-2</v>
      </c>
      <c r="M32" s="46">
        <v>4.6659177888166599E-3</v>
      </c>
    </row>
    <row r="33" spans="1:13" ht="15.5" customHeight="1" x14ac:dyDescent="0.35">
      <c r="A33" s="43" t="s">
        <v>177</v>
      </c>
      <c r="B33" s="43" t="s">
        <v>142</v>
      </c>
      <c r="C33" s="43" t="s">
        <v>164</v>
      </c>
      <c r="D33" s="44">
        <v>239299137</v>
      </c>
      <c r="E33" s="44">
        <v>18190329</v>
      </c>
      <c r="F33" s="137">
        <v>9198049</v>
      </c>
      <c r="G33" s="137">
        <v>6898535</v>
      </c>
      <c r="H33" s="137">
        <v>1109556</v>
      </c>
      <c r="I33" s="137">
        <v>117853</v>
      </c>
      <c r="J33" s="137">
        <v>469851</v>
      </c>
      <c r="K33" s="137">
        <v>396485</v>
      </c>
      <c r="L33" s="46">
        <v>7.6015021316186399E-2</v>
      </c>
      <c r="M33" s="46">
        <v>4.6366903529618704E-3</v>
      </c>
    </row>
    <row r="34" spans="1:13" ht="15.5" customHeight="1" x14ac:dyDescent="0.35">
      <c r="A34" s="43" t="s">
        <v>178</v>
      </c>
      <c r="B34" s="43" t="s">
        <v>142</v>
      </c>
      <c r="C34" s="43" t="s">
        <v>166</v>
      </c>
      <c r="D34" s="44">
        <v>268013335.52000001</v>
      </c>
      <c r="E34" s="44">
        <v>18828963.079999998</v>
      </c>
      <c r="F34" s="137">
        <v>9078409.6999999993</v>
      </c>
      <c r="G34" s="137">
        <v>6809472.1100000003</v>
      </c>
      <c r="H34" s="137">
        <v>1510273.26</v>
      </c>
      <c r="I34" s="137">
        <v>77865</v>
      </c>
      <c r="J34" s="137">
        <v>1352943</v>
      </c>
      <c r="K34" s="137">
        <v>0</v>
      </c>
      <c r="L34" s="46">
        <v>7.0253829136777898E-2</v>
      </c>
      <c r="M34" s="46">
        <v>5.6350675874756902E-3</v>
      </c>
    </row>
    <row r="35" spans="1:13" ht="15.5" customHeight="1" x14ac:dyDescent="0.35">
      <c r="A35" s="43" t="s">
        <v>179</v>
      </c>
      <c r="B35" s="43" t="s">
        <v>142</v>
      </c>
      <c r="C35" s="43" t="s">
        <v>168</v>
      </c>
      <c r="D35" s="44">
        <v>284608095.94999999</v>
      </c>
      <c r="E35" s="44">
        <v>19557056.059999999</v>
      </c>
      <c r="F35" s="137">
        <v>10299478</v>
      </c>
      <c r="G35" s="137">
        <v>5981634</v>
      </c>
      <c r="H35" s="137">
        <v>1845136</v>
      </c>
      <c r="I35" s="137">
        <v>77865</v>
      </c>
      <c r="J35" s="137">
        <v>1352943.06</v>
      </c>
      <c r="K35" s="137">
        <v>0</v>
      </c>
      <c r="L35" s="46">
        <v>6.8715740480677606E-2</v>
      </c>
      <c r="M35" s="46">
        <v>6.4830762942321698E-3</v>
      </c>
    </row>
    <row r="36" spans="1:13" ht="15.5" customHeight="1" x14ac:dyDescent="0.35">
      <c r="A36" s="43" t="s">
        <v>180</v>
      </c>
      <c r="B36" s="43" t="s">
        <v>140</v>
      </c>
      <c r="C36" s="43" t="s">
        <v>148</v>
      </c>
      <c r="D36" s="44">
        <v>270817226</v>
      </c>
      <c r="E36" s="44">
        <v>24577422</v>
      </c>
      <c r="F36" s="137">
        <v>11094335</v>
      </c>
      <c r="G36" s="137">
        <v>7000670</v>
      </c>
      <c r="H36" s="137">
        <v>1534777</v>
      </c>
      <c r="I36" s="137">
        <v>2460762</v>
      </c>
      <c r="J36" s="137">
        <v>2455432</v>
      </c>
      <c r="K36" s="137">
        <v>31446</v>
      </c>
      <c r="L36" s="46">
        <v>9.0752801670009001E-2</v>
      </c>
      <c r="M36" s="46">
        <v>5.6672059701254E-3</v>
      </c>
    </row>
    <row r="37" spans="1:13" ht="15.5" customHeight="1" x14ac:dyDescent="0.35">
      <c r="A37" s="43" t="s">
        <v>181</v>
      </c>
      <c r="B37" s="43" t="s">
        <v>140</v>
      </c>
      <c r="C37" s="43" t="s">
        <v>150</v>
      </c>
      <c r="D37" s="44">
        <v>269596598</v>
      </c>
      <c r="E37" s="44">
        <v>22155835</v>
      </c>
      <c r="F37" s="137">
        <v>10399151</v>
      </c>
      <c r="G37" s="137">
        <v>6310938</v>
      </c>
      <c r="H37" s="137">
        <v>974231</v>
      </c>
      <c r="I37" s="137">
        <v>2471928</v>
      </c>
      <c r="J37" s="137">
        <v>1983716</v>
      </c>
      <c r="K37" s="137">
        <v>15871</v>
      </c>
      <c r="L37" s="46">
        <v>8.2181433906669696E-2</v>
      </c>
      <c r="M37" s="46">
        <v>3.6136620685399E-3</v>
      </c>
    </row>
    <row r="38" spans="1:13" ht="15.5" customHeight="1" x14ac:dyDescent="0.35">
      <c r="A38" s="43" t="s">
        <v>182</v>
      </c>
      <c r="B38" s="43" t="s">
        <v>140</v>
      </c>
      <c r="C38" s="43" t="s">
        <v>152</v>
      </c>
      <c r="D38" s="44">
        <v>277938799.50999999</v>
      </c>
      <c r="E38" s="44">
        <v>21372749.780000001</v>
      </c>
      <c r="F38" s="137">
        <v>10574959.359999999</v>
      </c>
      <c r="G38" s="137">
        <v>5862132.0099999998</v>
      </c>
      <c r="H38" s="137">
        <v>875272.41</v>
      </c>
      <c r="I38" s="137">
        <v>2516815</v>
      </c>
      <c r="J38" s="137">
        <v>1543571</v>
      </c>
      <c r="K38" s="137">
        <v>0</v>
      </c>
      <c r="L38" s="46">
        <v>7.6897323503158602E-2</v>
      </c>
      <c r="M38" s="46">
        <v>3.1491551792807802E-3</v>
      </c>
    </row>
    <row r="39" spans="1:13" ht="15.5" customHeight="1" x14ac:dyDescent="0.35">
      <c r="A39" s="43" t="s">
        <v>183</v>
      </c>
      <c r="B39" s="43" t="s">
        <v>140</v>
      </c>
      <c r="C39" s="43" t="s">
        <v>154</v>
      </c>
      <c r="D39" s="44">
        <v>284404847.19999999</v>
      </c>
      <c r="E39" s="44">
        <v>20997756.260000002</v>
      </c>
      <c r="F39" s="137">
        <v>10096473.710000001</v>
      </c>
      <c r="G39" s="137">
        <v>5775479.5499999998</v>
      </c>
      <c r="H39" s="137">
        <v>1053527</v>
      </c>
      <c r="I39" s="137">
        <v>2562600</v>
      </c>
      <c r="J39" s="137">
        <v>1509676</v>
      </c>
      <c r="K39" s="137">
        <v>0</v>
      </c>
      <c r="L39" s="46">
        <v>7.3830514728301697E-2</v>
      </c>
      <c r="M39" s="46">
        <v>3.70432153450302E-3</v>
      </c>
    </row>
    <row r="40" spans="1:13" ht="15.5" customHeight="1" x14ac:dyDescent="0.35">
      <c r="A40" s="43" t="s">
        <v>184</v>
      </c>
      <c r="B40" s="43" t="s">
        <v>140</v>
      </c>
      <c r="C40" s="43" t="s">
        <v>156</v>
      </c>
      <c r="D40" s="44">
        <v>299585505.43000001</v>
      </c>
      <c r="E40" s="44">
        <v>20982736.77</v>
      </c>
      <c r="F40" s="137">
        <v>9976222.0700000003</v>
      </c>
      <c r="G40" s="137">
        <v>5922344.96</v>
      </c>
      <c r="H40" s="137">
        <v>1252069.74</v>
      </c>
      <c r="I40" s="137">
        <v>2604631</v>
      </c>
      <c r="J40" s="137">
        <v>1227469</v>
      </c>
      <c r="K40" s="137">
        <v>0</v>
      </c>
      <c r="L40" s="46">
        <v>7.0039225495516305E-2</v>
      </c>
      <c r="M40" s="46">
        <v>4.1793401793684404E-3</v>
      </c>
    </row>
    <row r="41" spans="1:13" ht="15.5" customHeight="1" x14ac:dyDescent="0.35">
      <c r="A41" s="43" t="s">
        <v>185</v>
      </c>
      <c r="B41" s="43" t="s">
        <v>140</v>
      </c>
      <c r="C41" s="43" t="s">
        <v>158</v>
      </c>
      <c r="D41" s="44">
        <v>304542974.57999998</v>
      </c>
      <c r="E41" s="44">
        <v>21718723.579999998</v>
      </c>
      <c r="F41" s="137">
        <v>10428515.189999999</v>
      </c>
      <c r="G41" s="137">
        <v>6683437.3099999996</v>
      </c>
      <c r="H41" s="137">
        <v>1609015.08</v>
      </c>
      <c r="I41" s="137">
        <v>2178074</v>
      </c>
      <c r="J41" s="137">
        <v>819682</v>
      </c>
      <c r="K41" s="137">
        <v>0</v>
      </c>
      <c r="L41" s="46">
        <v>7.1315792491856503E-2</v>
      </c>
      <c r="M41" s="46">
        <v>5.2833761219381898E-3</v>
      </c>
    </row>
    <row r="42" spans="1:13" ht="15.5" customHeight="1" x14ac:dyDescent="0.35">
      <c r="A42" s="43" t="s">
        <v>186</v>
      </c>
      <c r="B42" s="43" t="s">
        <v>140</v>
      </c>
      <c r="C42" s="43" t="s">
        <v>160</v>
      </c>
      <c r="D42" s="44">
        <v>315599114.33999997</v>
      </c>
      <c r="E42" s="44">
        <v>22554737.48</v>
      </c>
      <c r="F42" s="137">
        <v>10424648.6</v>
      </c>
      <c r="G42" s="137">
        <v>6778188.6200000001</v>
      </c>
      <c r="H42" s="137">
        <v>1579545.26</v>
      </c>
      <c r="I42" s="137">
        <v>2683532</v>
      </c>
      <c r="J42" s="137">
        <v>1088823</v>
      </c>
      <c r="K42" s="137">
        <v>0</v>
      </c>
      <c r="L42" s="46">
        <v>7.1466415636709996E-2</v>
      </c>
      <c r="M42" s="46">
        <v>5.0049103062384699E-3</v>
      </c>
    </row>
    <row r="43" spans="1:13" ht="15.5" customHeight="1" x14ac:dyDescent="0.35">
      <c r="A43" s="43" t="s">
        <v>187</v>
      </c>
      <c r="B43" s="43" t="s">
        <v>140</v>
      </c>
      <c r="C43" s="43" t="s">
        <v>162</v>
      </c>
      <c r="D43" s="44">
        <v>340288589.70999998</v>
      </c>
      <c r="E43" s="44">
        <v>22655671.760000002</v>
      </c>
      <c r="F43" s="137">
        <v>10495853.84</v>
      </c>
      <c r="G43" s="137">
        <v>6764871.8200000003</v>
      </c>
      <c r="H43" s="137">
        <v>1734368.1</v>
      </c>
      <c r="I43" s="137">
        <v>2645043</v>
      </c>
      <c r="J43" s="137">
        <v>1015535</v>
      </c>
      <c r="K43" s="137">
        <v>0</v>
      </c>
      <c r="L43" s="46">
        <v>6.6577817902467903E-2</v>
      </c>
      <c r="M43" s="46">
        <v>5.09675655442358E-3</v>
      </c>
    </row>
    <row r="44" spans="1:13" ht="15.5" customHeight="1" x14ac:dyDescent="0.35">
      <c r="A44" s="43" t="s">
        <v>188</v>
      </c>
      <c r="B44" s="43" t="s">
        <v>140</v>
      </c>
      <c r="C44" s="43" t="s">
        <v>164</v>
      </c>
      <c r="D44" s="44">
        <v>362170171</v>
      </c>
      <c r="E44" s="44">
        <v>24918061</v>
      </c>
      <c r="F44" s="137">
        <v>12689122</v>
      </c>
      <c r="G44" s="137">
        <v>6590974</v>
      </c>
      <c r="H44" s="137">
        <v>1886461</v>
      </c>
      <c r="I44" s="137">
        <v>2645041</v>
      </c>
      <c r="J44" s="137">
        <v>1106463</v>
      </c>
      <c r="K44" s="137">
        <v>0</v>
      </c>
      <c r="L44" s="46">
        <v>6.88020797825451E-2</v>
      </c>
      <c r="M44" s="46">
        <v>5.2087696642471402E-3</v>
      </c>
    </row>
    <row r="45" spans="1:13" ht="15.5" customHeight="1" x14ac:dyDescent="0.35">
      <c r="A45" s="43" t="s">
        <v>357</v>
      </c>
      <c r="B45" s="43" t="s">
        <v>140</v>
      </c>
      <c r="C45" s="43" t="s">
        <v>166</v>
      </c>
      <c r="D45" s="44" t="s">
        <v>126</v>
      </c>
      <c r="E45" s="44" t="s">
        <v>126</v>
      </c>
      <c r="F45" s="137" t="s">
        <v>126</v>
      </c>
      <c r="G45" s="137" t="s">
        <v>126</v>
      </c>
      <c r="H45" s="137" t="s">
        <v>126</v>
      </c>
      <c r="I45" s="137" t="s">
        <v>126</v>
      </c>
      <c r="J45" s="137" t="s">
        <v>126</v>
      </c>
      <c r="K45" s="137" t="s">
        <v>126</v>
      </c>
      <c r="L45" s="46">
        <v>0</v>
      </c>
      <c r="M45" s="46">
        <v>0</v>
      </c>
    </row>
    <row r="46" spans="1:13" ht="15.5" customHeight="1" x14ac:dyDescent="0.35">
      <c r="A46" s="43" t="s">
        <v>189</v>
      </c>
      <c r="B46" s="43" t="s">
        <v>140</v>
      </c>
      <c r="C46" s="43" t="s">
        <v>168</v>
      </c>
      <c r="D46" s="44">
        <v>435488012.60000002</v>
      </c>
      <c r="E46" s="44">
        <v>31011659.010000002</v>
      </c>
      <c r="F46" s="137">
        <v>15539281.76</v>
      </c>
      <c r="G46" s="137">
        <v>8531564.4499999993</v>
      </c>
      <c r="H46" s="137">
        <v>2691956.2</v>
      </c>
      <c r="I46" s="137">
        <v>2697942</v>
      </c>
      <c r="J46" s="137">
        <v>1550914.6</v>
      </c>
      <c r="K46" s="137">
        <v>0</v>
      </c>
      <c r="L46" s="46">
        <v>7.1211280477849803E-2</v>
      </c>
      <c r="M46" s="46">
        <v>6.1814702635054801E-3</v>
      </c>
    </row>
    <row r="47" spans="1:13" ht="15.5" customHeight="1" x14ac:dyDescent="0.35">
      <c r="A47" s="43" t="s">
        <v>190</v>
      </c>
      <c r="B47" s="43" t="s">
        <v>138</v>
      </c>
      <c r="C47" s="43" t="s">
        <v>148</v>
      </c>
      <c r="D47" s="44">
        <v>469443407.67000002</v>
      </c>
      <c r="E47" s="44">
        <v>41926892.780000001</v>
      </c>
      <c r="F47" s="137">
        <v>21680213.57</v>
      </c>
      <c r="G47" s="137">
        <v>12241011.48</v>
      </c>
      <c r="H47" s="137">
        <v>1806412.75</v>
      </c>
      <c r="I47" s="137">
        <v>5951666.25</v>
      </c>
      <c r="J47" s="137">
        <v>247588.72</v>
      </c>
      <c r="K47" s="137">
        <v>0</v>
      </c>
      <c r="L47" s="46">
        <v>8.9311921511682907E-2</v>
      </c>
      <c r="M47" s="46">
        <v>3.8479883208197801E-3</v>
      </c>
    </row>
    <row r="48" spans="1:13" ht="15.5" customHeight="1" x14ac:dyDescent="0.35">
      <c r="A48" s="43" t="s">
        <v>191</v>
      </c>
      <c r="B48" s="43" t="s">
        <v>138</v>
      </c>
      <c r="C48" s="43" t="s">
        <v>150</v>
      </c>
      <c r="D48" s="44">
        <v>476554146.08999997</v>
      </c>
      <c r="E48" s="44">
        <v>42903496.43</v>
      </c>
      <c r="F48" s="137">
        <v>21833234.960000001</v>
      </c>
      <c r="G48" s="137">
        <v>12713412.630000001</v>
      </c>
      <c r="H48" s="137">
        <v>2059849.27</v>
      </c>
      <c r="I48" s="137">
        <v>5980653.75</v>
      </c>
      <c r="J48" s="137">
        <v>316345.82</v>
      </c>
      <c r="K48" s="137">
        <v>0</v>
      </c>
      <c r="L48" s="46">
        <v>9.0028587059858306E-2</v>
      </c>
      <c r="M48" s="46">
        <v>4.3223824341903604E-3</v>
      </c>
    </row>
    <row r="49" spans="1:13" ht="15.5" customHeight="1" x14ac:dyDescent="0.35">
      <c r="A49" s="43" t="s">
        <v>192</v>
      </c>
      <c r="B49" s="43" t="s">
        <v>138</v>
      </c>
      <c r="C49" s="43" t="s">
        <v>152</v>
      </c>
      <c r="D49" s="44">
        <v>487176874.51999998</v>
      </c>
      <c r="E49" s="44">
        <v>42116127.990000002</v>
      </c>
      <c r="F49" s="137">
        <v>21849925.02</v>
      </c>
      <c r="G49" s="137">
        <v>12009438.800000001</v>
      </c>
      <c r="H49" s="137">
        <v>1966674.72</v>
      </c>
      <c r="I49" s="137">
        <v>6099293.75</v>
      </c>
      <c r="J49" s="137">
        <v>190795.68</v>
      </c>
      <c r="K49" s="137">
        <v>0</v>
      </c>
      <c r="L49" s="46">
        <v>8.6449357908245705E-2</v>
      </c>
      <c r="M49" s="46">
        <v>4.0368802848815503E-3</v>
      </c>
    </row>
    <row r="50" spans="1:13" ht="15.5" customHeight="1" x14ac:dyDescent="0.35">
      <c r="A50" s="43" t="s">
        <v>193</v>
      </c>
      <c r="B50" s="43" t="s">
        <v>138</v>
      </c>
      <c r="C50" s="43" t="s">
        <v>154</v>
      </c>
      <c r="D50" s="44">
        <v>505300235.32999998</v>
      </c>
      <c r="E50" s="44">
        <v>43658116.240000002</v>
      </c>
      <c r="F50" s="137">
        <v>22411647.23</v>
      </c>
      <c r="G50" s="137">
        <v>12012968.59</v>
      </c>
      <c r="H50" s="137">
        <v>2267365.0099999998</v>
      </c>
      <c r="I50" s="137">
        <v>6062860.5499999998</v>
      </c>
      <c r="J50" s="137">
        <v>903274.86</v>
      </c>
      <c r="K50" s="137">
        <v>0</v>
      </c>
      <c r="L50" s="46">
        <v>8.6400348124690399E-2</v>
      </c>
      <c r="M50" s="46">
        <v>4.4871639699895199E-3</v>
      </c>
    </row>
    <row r="51" spans="1:13" ht="15.5" customHeight="1" x14ac:dyDescent="0.35">
      <c r="A51" s="43" t="s">
        <v>194</v>
      </c>
      <c r="B51" s="43" t="s">
        <v>138</v>
      </c>
      <c r="C51" s="43" t="s">
        <v>156</v>
      </c>
      <c r="D51" s="44">
        <v>527996165.92000002</v>
      </c>
      <c r="E51" s="44">
        <v>45664935.490000002</v>
      </c>
      <c r="F51" s="137">
        <v>23545457.879999999</v>
      </c>
      <c r="G51" s="137">
        <v>12480912.01</v>
      </c>
      <c r="H51" s="137">
        <v>2687638.08</v>
      </c>
      <c r="I51" s="137">
        <v>6254628</v>
      </c>
      <c r="J51" s="137">
        <v>696299.51</v>
      </c>
      <c r="K51" s="137">
        <v>0</v>
      </c>
      <c r="L51" s="46">
        <v>8.6487248274675896E-2</v>
      </c>
      <c r="M51" s="46">
        <v>5.0902605993681004E-3</v>
      </c>
    </row>
    <row r="52" spans="1:13" ht="15.5" customHeight="1" x14ac:dyDescent="0.35">
      <c r="A52" s="43" t="s">
        <v>195</v>
      </c>
      <c r="B52" s="43" t="s">
        <v>138</v>
      </c>
      <c r="C52" s="43" t="s">
        <v>158</v>
      </c>
      <c r="D52" s="44">
        <v>542069983.35000002</v>
      </c>
      <c r="E52" s="44">
        <v>46687077.549999997</v>
      </c>
      <c r="F52" s="137">
        <v>23789453.199999999</v>
      </c>
      <c r="G52" s="137">
        <v>13041258.08</v>
      </c>
      <c r="H52" s="137">
        <v>2901349.11</v>
      </c>
      <c r="I52" s="137">
        <v>6317183</v>
      </c>
      <c r="J52" s="137">
        <v>637834.16</v>
      </c>
      <c r="K52" s="137">
        <v>0</v>
      </c>
      <c r="L52" s="46">
        <v>8.6127398645970396E-2</v>
      </c>
      <c r="M52" s="46">
        <v>5.3523515396842703E-3</v>
      </c>
    </row>
    <row r="53" spans="1:13" ht="15.5" customHeight="1" x14ac:dyDescent="0.35">
      <c r="A53" s="43" t="s">
        <v>196</v>
      </c>
      <c r="B53" s="43" t="s">
        <v>138</v>
      </c>
      <c r="C53" s="43" t="s">
        <v>160</v>
      </c>
      <c r="D53" s="44">
        <v>560084269.73000002</v>
      </c>
      <c r="E53" s="44">
        <v>48343581.219999999</v>
      </c>
      <c r="F53" s="137">
        <v>25108356.25</v>
      </c>
      <c r="G53" s="137">
        <v>13390054.77</v>
      </c>
      <c r="H53" s="137">
        <v>3053486.87</v>
      </c>
      <c r="I53" s="137">
        <v>6317183</v>
      </c>
      <c r="J53" s="137">
        <v>474500.32</v>
      </c>
      <c r="K53" s="137">
        <v>0</v>
      </c>
      <c r="L53" s="46">
        <v>8.6314834807456706E-2</v>
      </c>
      <c r="M53" s="46">
        <v>5.4518347238568096E-3</v>
      </c>
    </row>
    <row r="54" spans="1:13" ht="15.5" customHeight="1" x14ac:dyDescent="0.35">
      <c r="A54" s="43" t="s">
        <v>197</v>
      </c>
      <c r="B54" s="43" t="s">
        <v>138</v>
      </c>
      <c r="C54" s="43" t="s">
        <v>162</v>
      </c>
      <c r="D54" s="44">
        <v>576821200.00999999</v>
      </c>
      <c r="E54" s="44">
        <v>49050196.289999999</v>
      </c>
      <c r="F54" s="137">
        <v>25835321.420000002</v>
      </c>
      <c r="G54" s="137">
        <v>13156191.42</v>
      </c>
      <c r="H54" s="137">
        <v>3319519.49</v>
      </c>
      <c r="I54" s="137">
        <v>6317178</v>
      </c>
      <c r="J54" s="137">
        <v>421985.94</v>
      </c>
      <c r="K54" s="137">
        <v>0</v>
      </c>
      <c r="L54" s="46">
        <v>8.50353563446518E-2</v>
      </c>
      <c r="M54" s="46">
        <v>5.7548500123477597E-3</v>
      </c>
    </row>
    <row r="55" spans="1:13" ht="15.5" customHeight="1" x14ac:dyDescent="0.35">
      <c r="A55" s="43" t="s">
        <v>198</v>
      </c>
      <c r="B55" s="43" t="s">
        <v>138</v>
      </c>
      <c r="C55" s="43" t="s">
        <v>164</v>
      </c>
      <c r="D55" s="44">
        <v>613554803.11000001</v>
      </c>
      <c r="E55" s="44">
        <v>51600274.240000002</v>
      </c>
      <c r="F55" s="137">
        <v>28221247.600000001</v>
      </c>
      <c r="G55" s="137">
        <v>13269308.51</v>
      </c>
      <c r="H55" s="137">
        <v>3471551.27</v>
      </c>
      <c r="I55" s="137">
        <v>6430885</v>
      </c>
      <c r="J55" s="137">
        <v>207281.86</v>
      </c>
      <c r="K55" s="137">
        <v>0</v>
      </c>
      <c r="L55" s="46">
        <v>8.4100513887997302E-2</v>
      </c>
      <c r="M55" s="46">
        <v>5.6580948472790401E-3</v>
      </c>
    </row>
    <row r="56" spans="1:13" ht="15.5" customHeight="1" x14ac:dyDescent="0.35">
      <c r="A56" s="43" t="s">
        <v>199</v>
      </c>
      <c r="B56" s="43" t="s">
        <v>138</v>
      </c>
      <c r="C56" s="43" t="s">
        <v>166</v>
      </c>
      <c r="D56" s="44">
        <v>710080807</v>
      </c>
      <c r="E56" s="44">
        <v>57472179.890000001</v>
      </c>
      <c r="F56" s="137">
        <v>30701993.34</v>
      </c>
      <c r="G56" s="137">
        <v>14563020.880000001</v>
      </c>
      <c r="H56" s="137">
        <v>4410426.6500000004</v>
      </c>
      <c r="I56" s="137">
        <v>7545785</v>
      </c>
      <c r="J56" s="137">
        <v>250954</v>
      </c>
      <c r="K56" s="137">
        <v>0</v>
      </c>
      <c r="L56" s="46">
        <v>8.0937520523632497E-2</v>
      </c>
      <c r="M56" s="46">
        <v>6.21116161220226E-3</v>
      </c>
    </row>
    <row r="57" spans="1:13" ht="15.5" customHeight="1" x14ac:dyDescent="0.35">
      <c r="A57" s="43" t="s">
        <v>200</v>
      </c>
      <c r="B57" s="43" t="s">
        <v>138</v>
      </c>
      <c r="C57" s="43" t="s">
        <v>168</v>
      </c>
      <c r="D57" s="44">
        <v>739629009.22000003</v>
      </c>
      <c r="E57" s="44">
        <v>60419691.109999999</v>
      </c>
      <c r="F57" s="137">
        <v>33281786.27</v>
      </c>
      <c r="G57" s="137">
        <v>16190034.029999999</v>
      </c>
      <c r="H57" s="137">
        <v>3773298.93</v>
      </c>
      <c r="I57" s="137">
        <v>6923800.7400000002</v>
      </c>
      <c r="J57" s="137">
        <v>250771.14</v>
      </c>
      <c r="K57" s="137">
        <v>0</v>
      </c>
      <c r="L57" s="46">
        <v>8.1689185195315095E-2</v>
      </c>
      <c r="M57" s="46">
        <v>5.1016102437345702E-3</v>
      </c>
    </row>
    <row r="58" spans="1:13" ht="15.5" customHeight="1" x14ac:dyDescent="0.35">
      <c r="A58" s="43" t="s">
        <v>201</v>
      </c>
      <c r="B58" s="43" t="s">
        <v>146</v>
      </c>
      <c r="C58" s="43" t="s">
        <v>148</v>
      </c>
      <c r="D58" s="44">
        <v>870826697.64999998</v>
      </c>
      <c r="E58" s="44">
        <v>70027553.5</v>
      </c>
      <c r="F58" s="137">
        <v>27854753.550000001</v>
      </c>
      <c r="G58" s="137">
        <v>16642324.449999999</v>
      </c>
      <c r="H58" s="137">
        <v>4349823.4800000004</v>
      </c>
      <c r="I58" s="137">
        <v>9419000</v>
      </c>
      <c r="J58" s="137">
        <v>0</v>
      </c>
      <c r="K58" s="137">
        <v>11761652.02</v>
      </c>
      <c r="L58" s="46">
        <v>8.0415028258751506E-2</v>
      </c>
      <c r="M58" s="46">
        <v>4.9950506705161504E-3</v>
      </c>
    </row>
    <row r="59" spans="1:13" ht="15.5" customHeight="1" x14ac:dyDescent="0.35">
      <c r="A59" s="43" t="s">
        <v>202</v>
      </c>
      <c r="B59" s="43" t="s">
        <v>146</v>
      </c>
      <c r="C59" s="43" t="s">
        <v>150</v>
      </c>
      <c r="D59" s="44">
        <v>894389916</v>
      </c>
      <c r="E59" s="44">
        <v>72247338</v>
      </c>
      <c r="F59" s="137">
        <v>31686798</v>
      </c>
      <c r="G59" s="137">
        <v>16035648</v>
      </c>
      <c r="H59" s="137">
        <v>3273835</v>
      </c>
      <c r="I59" s="137">
        <v>9765000</v>
      </c>
      <c r="J59" s="137">
        <v>0</v>
      </c>
      <c r="K59" s="137">
        <v>11486057</v>
      </c>
      <c r="L59" s="46">
        <v>8.0778345895393594E-2</v>
      </c>
      <c r="M59" s="46">
        <v>3.6604113501655399E-3</v>
      </c>
    </row>
    <row r="60" spans="1:13" ht="15.5" customHeight="1" x14ac:dyDescent="0.35">
      <c r="A60" s="43" t="s">
        <v>203</v>
      </c>
      <c r="B60" s="43" t="s">
        <v>146</v>
      </c>
      <c r="C60" s="43" t="s">
        <v>152</v>
      </c>
      <c r="D60" s="44">
        <v>917947852</v>
      </c>
      <c r="E60" s="44">
        <v>69329746</v>
      </c>
      <c r="F60" s="137">
        <v>29065767</v>
      </c>
      <c r="G60" s="137">
        <v>16025276</v>
      </c>
      <c r="H60" s="137">
        <v>3134993</v>
      </c>
      <c r="I60" s="137">
        <v>9976169</v>
      </c>
      <c r="J60" s="137">
        <v>0</v>
      </c>
      <c r="K60" s="137">
        <v>11127541</v>
      </c>
      <c r="L60" s="46">
        <v>7.5526889516595294E-2</v>
      </c>
      <c r="M60" s="46">
        <v>3.4152190597424E-3</v>
      </c>
    </row>
    <row r="61" spans="1:13" ht="15.5" customHeight="1" x14ac:dyDescent="0.35">
      <c r="A61" s="43" t="s">
        <v>204</v>
      </c>
      <c r="B61" s="43" t="s">
        <v>146</v>
      </c>
      <c r="C61" s="43" t="s">
        <v>154</v>
      </c>
      <c r="D61" s="44">
        <v>964050651.83000004</v>
      </c>
      <c r="E61" s="44">
        <v>70639051</v>
      </c>
      <c r="F61" s="137">
        <v>28943779</v>
      </c>
      <c r="G61" s="137">
        <v>16847899</v>
      </c>
      <c r="H61" s="137">
        <v>2412349</v>
      </c>
      <c r="I61" s="137">
        <v>10169008</v>
      </c>
      <c r="J61" s="137">
        <v>0</v>
      </c>
      <c r="K61" s="137">
        <v>12266016</v>
      </c>
      <c r="L61" s="46">
        <v>7.3273173837816605E-2</v>
      </c>
      <c r="M61" s="46">
        <v>2.50230524238616E-3</v>
      </c>
    </row>
    <row r="62" spans="1:13" ht="15.5" customHeight="1" x14ac:dyDescent="0.35">
      <c r="A62" s="43" t="s">
        <v>205</v>
      </c>
      <c r="B62" s="43" t="s">
        <v>146</v>
      </c>
      <c r="C62" s="43" t="s">
        <v>156</v>
      </c>
      <c r="D62" s="44">
        <v>1024031094.6</v>
      </c>
      <c r="E62" s="44">
        <v>71580006.549999997</v>
      </c>
      <c r="F62" s="137">
        <v>30594175</v>
      </c>
      <c r="G62" s="137">
        <v>13061150.550000001</v>
      </c>
      <c r="H62" s="137">
        <v>4856688</v>
      </c>
      <c r="I62" s="137">
        <v>10537704</v>
      </c>
      <c r="J62" s="137">
        <v>0</v>
      </c>
      <c r="K62" s="137">
        <v>12530289</v>
      </c>
      <c r="L62" s="46">
        <v>6.9900227568734194E-2</v>
      </c>
      <c r="M62" s="46">
        <v>4.7427153585576304E-3</v>
      </c>
    </row>
    <row r="63" spans="1:13" ht="15.5" customHeight="1" x14ac:dyDescent="0.35">
      <c r="A63" s="43" t="s">
        <v>206</v>
      </c>
      <c r="B63" s="43" t="s">
        <v>146</v>
      </c>
      <c r="C63" s="43" t="s">
        <v>158</v>
      </c>
      <c r="D63" s="44">
        <v>1070758047</v>
      </c>
      <c r="E63" s="44">
        <v>68947341</v>
      </c>
      <c r="F63" s="137">
        <v>27335464</v>
      </c>
      <c r="G63" s="137">
        <v>13188863</v>
      </c>
      <c r="H63" s="137">
        <v>3040435</v>
      </c>
      <c r="I63" s="137">
        <v>10013938</v>
      </c>
      <c r="J63" s="137">
        <v>0</v>
      </c>
      <c r="K63" s="137">
        <v>15368641</v>
      </c>
      <c r="L63" s="46">
        <v>6.43911490491932E-2</v>
      </c>
      <c r="M63" s="46">
        <v>2.8395163674170402E-3</v>
      </c>
    </row>
    <row r="64" spans="1:13" ht="15.5" customHeight="1" x14ac:dyDescent="0.35">
      <c r="A64" s="43" t="s">
        <v>207</v>
      </c>
      <c r="B64" s="43" t="s">
        <v>146</v>
      </c>
      <c r="C64" s="43" t="s">
        <v>160</v>
      </c>
      <c r="D64" s="44">
        <v>1099506374</v>
      </c>
      <c r="E64" s="44">
        <v>73442223</v>
      </c>
      <c r="F64" s="137">
        <v>28695971</v>
      </c>
      <c r="G64" s="137">
        <v>14315404</v>
      </c>
      <c r="H64" s="137">
        <v>3789188</v>
      </c>
      <c r="I64" s="137">
        <v>10013940</v>
      </c>
      <c r="J64" s="137">
        <v>0</v>
      </c>
      <c r="K64" s="137">
        <v>16627720</v>
      </c>
      <c r="L64" s="46">
        <v>6.67956318732537E-2</v>
      </c>
      <c r="M64" s="46">
        <v>3.4462628772354898E-3</v>
      </c>
    </row>
    <row r="65" spans="1:13" ht="15.5" customHeight="1" x14ac:dyDescent="0.35">
      <c r="A65" s="43" t="s">
        <v>208</v>
      </c>
      <c r="B65" s="43" t="s">
        <v>146</v>
      </c>
      <c r="C65" s="43" t="s">
        <v>162</v>
      </c>
      <c r="D65" s="44">
        <v>1126425893</v>
      </c>
      <c r="E65" s="44">
        <v>79074407</v>
      </c>
      <c r="F65" s="137">
        <v>40076648</v>
      </c>
      <c r="G65" s="137">
        <v>22648829</v>
      </c>
      <c r="H65" s="137">
        <v>5836783</v>
      </c>
      <c r="I65" s="137">
        <v>10013940</v>
      </c>
      <c r="J65" s="137">
        <v>0</v>
      </c>
      <c r="K65" s="137">
        <v>498207</v>
      </c>
      <c r="L65" s="46">
        <v>7.0199386831744301E-2</v>
      </c>
      <c r="M65" s="46">
        <v>5.1816839760802603E-3</v>
      </c>
    </row>
    <row r="66" spans="1:13" ht="15.5" customHeight="1" x14ac:dyDescent="0.35">
      <c r="A66" s="43" t="s">
        <v>209</v>
      </c>
      <c r="B66" s="43" t="s">
        <v>146</v>
      </c>
      <c r="C66" s="43" t="s">
        <v>164</v>
      </c>
      <c r="D66" s="44">
        <v>1206727968.48</v>
      </c>
      <c r="E66" s="44">
        <v>86171680</v>
      </c>
      <c r="F66" s="137">
        <v>43938914</v>
      </c>
      <c r="G66" s="137">
        <v>25210785</v>
      </c>
      <c r="H66" s="137">
        <v>6412492</v>
      </c>
      <c r="I66" s="137">
        <v>10347344</v>
      </c>
      <c r="J66" s="137">
        <v>0</v>
      </c>
      <c r="K66" s="137">
        <v>262145</v>
      </c>
      <c r="L66" s="46">
        <v>7.1409366693093404E-2</v>
      </c>
      <c r="M66" s="46">
        <v>5.3139499269891002E-3</v>
      </c>
    </row>
    <row r="67" spans="1:13" ht="15.5" customHeight="1" x14ac:dyDescent="0.35">
      <c r="A67" s="43" t="s">
        <v>210</v>
      </c>
      <c r="B67" s="43" t="s">
        <v>146</v>
      </c>
      <c r="C67" s="43" t="s">
        <v>166</v>
      </c>
      <c r="D67" s="44">
        <v>1405161947</v>
      </c>
      <c r="E67" s="44">
        <v>94011529</v>
      </c>
      <c r="F67" s="137">
        <v>47701873</v>
      </c>
      <c r="G67" s="137">
        <v>26590891</v>
      </c>
      <c r="H67" s="137">
        <v>8740566</v>
      </c>
      <c r="I67" s="137">
        <v>10978199</v>
      </c>
      <c r="J67" s="137">
        <v>0</v>
      </c>
      <c r="K67" s="137">
        <v>0</v>
      </c>
      <c r="L67" s="46">
        <v>6.6904408563520507E-2</v>
      </c>
      <c r="M67" s="46">
        <v>6.2203264318828003E-3</v>
      </c>
    </row>
    <row r="68" spans="1:13" ht="15.5" customHeight="1" x14ac:dyDescent="0.35">
      <c r="A68" s="43" t="s">
        <v>211</v>
      </c>
      <c r="B68" s="43" t="s">
        <v>146</v>
      </c>
      <c r="C68" s="43" t="s">
        <v>168</v>
      </c>
      <c r="D68" s="44">
        <v>1484460778</v>
      </c>
      <c r="E68" s="44">
        <v>104317272</v>
      </c>
      <c r="F68" s="137">
        <v>54554122</v>
      </c>
      <c r="G68" s="137">
        <v>29707147</v>
      </c>
      <c r="H68" s="137">
        <v>9421051</v>
      </c>
      <c r="I68" s="137">
        <v>10352862</v>
      </c>
      <c r="J68" s="137">
        <v>0</v>
      </c>
      <c r="K68" s="137">
        <v>282090</v>
      </c>
      <c r="L68" s="46">
        <v>7.0272838155108194E-2</v>
      </c>
      <c r="M68" s="46">
        <v>6.3464465613519896E-3</v>
      </c>
    </row>
    <row r="69" spans="1:13" ht="15.5" customHeight="1" x14ac:dyDescent="0.35">
      <c r="A69" s="43" t="s">
        <v>212</v>
      </c>
      <c r="B69" s="43" t="s">
        <v>213</v>
      </c>
      <c r="C69" s="43" t="s">
        <v>148</v>
      </c>
      <c r="D69" s="44">
        <v>554255167.88</v>
      </c>
      <c r="E69" s="44">
        <v>50010223.130000003</v>
      </c>
      <c r="F69" s="137">
        <v>22798927</v>
      </c>
      <c r="G69" s="137">
        <v>10603101</v>
      </c>
      <c r="H69" s="137">
        <v>143407</v>
      </c>
      <c r="I69" s="137">
        <v>5618604.5999999996</v>
      </c>
      <c r="J69" s="137">
        <v>834357.53</v>
      </c>
      <c r="K69" s="137">
        <v>10011826</v>
      </c>
      <c r="L69" s="46">
        <v>9.0229601866026396E-2</v>
      </c>
      <c r="M69" s="46">
        <v>2.58738228005207E-4</v>
      </c>
    </row>
    <row r="70" spans="1:13" ht="15.5" customHeight="1" x14ac:dyDescent="0.35">
      <c r="A70" s="43" t="s">
        <v>214</v>
      </c>
      <c r="B70" s="43" t="s">
        <v>213</v>
      </c>
      <c r="C70" s="43" t="s">
        <v>150</v>
      </c>
      <c r="D70" s="44">
        <v>564066453.08000004</v>
      </c>
      <c r="E70" s="44">
        <v>48406003.079999998</v>
      </c>
      <c r="F70" s="137">
        <v>23573443.48</v>
      </c>
      <c r="G70" s="137">
        <v>8965015.3200000003</v>
      </c>
      <c r="H70" s="137">
        <v>178073.59</v>
      </c>
      <c r="I70" s="137">
        <v>4828259.6100000003</v>
      </c>
      <c r="J70" s="137">
        <v>843951.35</v>
      </c>
      <c r="K70" s="137">
        <v>10017259.73</v>
      </c>
      <c r="L70" s="46">
        <v>8.5816135343072295E-2</v>
      </c>
      <c r="M70" s="46">
        <v>3.1569611883077998E-4</v>
      </c>
    </row>
    <row r="71" spans="1:13" ht="15.5" customHeight="1" x14ac:dyDescent="0.35">
      <c r="A71" s="43" t="s">
        <v>215</v>
      </c>
      <c r="B71" s="43" t="s">
        <v>213</v>
      </c>
      <c r="C71" s="43" t="s">
        <v>152</v>
      </c>
      <c r="D71" s="44">
        <v>583833165.02999997</v>
      </c>
      <c r="E71" s="44">
        <v>43523341.880000003</v>
      </c>
      <c r="F71" s="137">
        <v>23142771.190000001</v>
      </c>
      <c r="G71" s="137">
        <v>7138900.7999999998</v>
      </c>
      <c r="H71" s="137">
        <v>748653.83</v>
      </c>
      <c r="I71" s="137">
        <v>830016.35</v>
      </c>
      <c r="J71" s="137">
        <v>1061880.6200000001</v>
      </c>
      <c r="K71" s="137">
        <v>10601119.09</v>
      </c>
      <c r="L71" s="46">
        <v>7.4547566816906594E-2</v>
      </c>
      <c r="M71" s="46">
        <v>1.2823078147017101E-3</v>
      </c>
    </row>
    <row r="72" spans="1:13" ht="15.5" customHeight="1" x14ac:dyDescent="0.35">
      <c r="A72" s="43" t="s">
        <v>216</v>
      </c>
      <c r="B72" s="43" t="s">
        <v>213</v>
      </c>
      <c r="C72" s="43" t="s">
        <v>154</v>
      </c>
      <c r="D72" s="44">
        <v>592293887.11000001</v>
      </c>
      <c r="E72" s="44">
        <v>45359387.189999998</v>
      </c>
      <c r="F72" s="137">
        <v>23365738.559999999</v>
      </c>
      <c r="G72" s="137">
        <v>8396526.7699999996</v>
      </c>
      <c r="H72" s="137">
        <v>122354.88</v>
      </c>
      <c r="I72" s="137">
        <v>820640</v>
      </c>
      <c r="J72" s="137">
        <v>1729964.97</v>
      </c>
      <c r="K72" s="137">
        <v>10924162.01</v>
      </c>
      <c r="L72" s="46">
        <v>7.6582568513957894E-2</v>
      </c>
      <c r="M72" s="46">
        <v>2.0657798883761999E-4</v>
      </c>
    </row>
    <row r="73" spans="1:13" ht="15.5" customHeight="1" x14ac:dyDescent="0.35">
      <c r="A73" s="43" t="s">
        <v>217</v>
      </c>
      <c r="B73" s="43" t="s">
        <v>213</v>
      </c>
      <c r="C73" s="43" t="s">
        <v>156</v>
      </c>
      <c r="D73" s="44">
        <v>622431842.48000002</v>
      </c>
      <c r="E73" s="44">
        <v>45772436.079999998</v>
      </c>
      <c r="F73" s="137">
        <v>24691686.120000001</v>
      </c>
      <c r="G73" s="137">
        <v>8433869.5800000001</v>
      </c>
      <c r="H73" s="137">
        <v>368707.71</v>
      </c>
      <c r="I73" s="137">
        <v>958093.1</v>
      </c>
      <c r="J73" s="137">
        <v>1102373.22</v>
      </c>
      <c r="K73" s="137">
        <v>10217706.35</v>
      </c>
      <c r="L73" s="46">
        <v>7.3538069481833696E-2</v>
      </c>
      <c r="M73" s="46">
        <v>5.9236640036109203E-4</v>
      </c>
    </row>
    <row r="74" spans="1:13" ht="15.5" customHeight="1" x14ac:dyDescent="0.35">
      <c r="A74" s="43" t="s">
        <v>218</v>
      </c>
      <c r="B74" s="43" t="s">
        <v>213</v>
      </c>
      <c r="C74" s="43" t="s">
        <v>158</v>
      </c>
      <c r="D74" s="44">
        <v>640334727.45000005</v>
      </c>
      <c r="E74" s="44">
        <v>45693988.710000001</v>
      </c>
      <c r="F74" s="137">
        <v>24131953.170000002</v>
      </c>
      <c r="G74" s="137">
        <v>9400218.0399999991</v>
      </c>
      <c r="H74" s="137">
        <v>85217.53</v>
      </c>
      <c r="I74" s="137">
        <v>515447</v>
      </c>
      <c r="J74" s="137">
        <v>733655.34</v>
      </c>
      <c r="K74" s="137">
        <v>10827497.630000001</v>
      </c>
      <c r="L74" s="46">
        <v>7.1359535491643297E-2</v>
      </c>
      <c r="M74" s="46">
        <v>1.3308278677834801E-4</v>
      </c>
    </row>
    <row r="75" spans="1:13" ht="15.5" customHeight="1" x14ac:dyDescent="0.35">
      <c r="A75" s="43" t="s">
        <v>219</v>
      </c>
      <c r="B75" s="43" t="s">
        <v>213</v>
      </c>
      <c r="C75" s="43" t="s">
        <v>160</v>
      </c>
      <c r="D75" s="44">
        <v>661923112.85000002</v>
      </c>
      <c r="E75" s="44">
        <v>50450945.009999998</v>
      </c>
      <c r="F75" s="137">
        <v>31639953.559999999</v>
      </c>
      <c r="G75" s="137">
        <v>9344481.3900000006</v>
      </c>
      <c r="H75" s="137">
        <v>2619544.4700000002</v>
      </c>
      <c r="I75" s="137">
        <v>4897000</v>
      </c>
      <c r="J75" s="137">
        <v>903399.36</v>
      </c>
      <c r="K75" s="137">
        <v>1046566.23000001</v>
      </c>
      <c r="L75" s="46">
        <v>7.6218739050788797E-2</v>
      </c>
      <c r="M75" s="46">
        <v>3.95747545167473E-3</v>
      </c>
    </row>
    <row r="76" spans="1:13" ht="15.5" customHeight="1" x14ac:dyDescent="0.35">
      <c r="A76" s="43" t="s">
        <v>220</v>
      </c>
      <c r="B76" s="43" t="s">
        <v>213</v>
      </c>
      <c r="C76" s="43" t="s">
        <v>162</v>
      </c>
      <c r="D76" s="44">
        <v>686105475.38</v>
      </c>
      <c r="E76" s="44">
        <v>54571976.350000001</v>
      </c>
      <c r="F76" s="137">
        <v>34113584.880000003</v>
      </c>
      <c r="G76" s="137">
        <v>8857454.0800000001</v>
      </c>
      <c r="H76" s="137">
        <v>2942073.54</v>
      </c>
      <c r="I76" s="137">
        <v>7523760.3899999997</v>
      </c>
      <c r="J76" s="137">
        <v>965075.45</v>
      </c>
      <c r="K76" s="137">
        <v>170028.00999999701</v>
      </c>
      <c r="L76" s="46">
        <v>7.9538756515206699E-2</v>
      </c>
      <c r="M76" s="46">
        <v>4.2880776288376499E-3</v>
      </c>
    </row>
    <row r="77" spans="1:13" ht="15.5" customHeight="1" x14ac:dyDescent="0.35">
      <c r="A77" s="43" t="s">
        <v>221</v>
      </c>
      <c r="B77" s="43" t="s">
        <v>213</v>
      </c>
      <c r="C77" s="43" t="s">
        <v>164</v>
      </c>
      <c r="D77" s="44">
        <v>724367549.63999999</v>
      </c>
      <c r="E77" s="44">
        <v>57521817.219999999</v>
      </c>
      <c r="F77" s="137">
        <v>35483221.640000001</v>
      </c>
      <c r="G77" s="137">
        <v>9671214.4499999993</v>
      </c>
      <c r="H77" s="137">
        <v>2921064.08</v>
      </c>
      <c r="I77" s="137">
        <v>7361516.3899999997</v>
      </c>
      <c r="J77" s="137">
        <v>551281.03</v>
      </c>
      <c r="K77" s="137">
        <v>1533519.6300000099</v>
      </c>
      <c r="L77" s="46">
        <v>7.9409710234241607E-2</v>
      </c>
      <c r="M77" s="46">
        <v>4.0325716985137299E-3</v>
      </c>
    </row>
    <row r="78" spans="1:13" ht="15.5" customHeight="1" x14ac:dyDescent="0.35">
      <c r="A78" s="43" t="s">
        <v>222</v>
      </c>
      <c r="B78" s="43" t="s">
        <v>213</v>
      </c>
      <c r="C78" s="43" t="s">
        <v>123</v>
      </c>
      <c r="D78" s="44">
        <v>830382738.75</v>
      </c>
      <c r="E78" s="44">
        <v>66530884.140000001</v>
      </c>
      <c r="F78" s="137">
        <v>38527609.520000003</v>
      </c>
      <c r="G78" s="137">
        <v>12192020.449999999</v>
      </c>
      <c r="H78" s="137">
        <v>3451972.95</v>
      </c>
      <c r="I78" s="137">
        <v>8633620.3599999994</v>
      </c>
      <c r="J78" s="137">
        <v>687483.34</v>
      </c>
      <c r="K78" s="137">
        <v>3038177.52</v>
      </c>
      <c r="L78" s="46">
        <v>8.0120745573482102E-2</v>
      </c>
      <c r="M78" s="46">
        <v>4.1570865926191603E-3</v>
      </c>
    </row>
    <row r="79" spans="1:13" ht="15.5" customHeight="1" x14ac:dyDescent="0.35">
      <c r="A79" s="43" t="s">
        <v>223</v>
      </c>
      <c r="B79" s="43" t="s">
        <v>213</v>
      </c>
      <c r="C79" s="43" t="s">
        <v>166</v>
      </c>
      <c r="D79" s="44">
        <v>879796658.19000006</v>
      </c>
      <c r="E79" s="44">
        <v>65789124.57</v>
      </c>
      <c r="F79" s="137">
        <v>37493528.829999998</v>
      </c>
      <c r="G79" s="137">
        <v>10149873.65</v>
      </c>
      <c r="H79" s="137">
        <v>3297562.28</v>
      </c>
      <c r="I79" s="137">
        <v>10578385.939999999</v>
      </c>
      <c r="J79" s="137">
        <v>513524.57</v>
      </c>
      <c r="K79" s="137">
        <v>3756249.3</v>
      </c>
      <c r="L79" s="46">
        <v>7.4777647718448401E-2</v>
      </c>
      <c r="M79" s="46">
        <v>3.7480959370589698E-3</v>
      </c>
    </row>
    <row r="80" spans="1:13" ht="15.5" customHeight="1" x14ac:dyDescent="0.35">
      <c r="A80" s="43" t="s">
        <v>224</v>
      </c>
      <c r="B80" s="43" t="s">
        <v>213</v>
      </c>
      <c r="C80" s="43" t="s">
        <v>168</v>
      </c>
      <c r="D80" s="44">
        <v>890620678.50999999</v>
      </c>
      <c r="E80" s="44">
        <v>65234796.909999996</v>
      </c>
      <c r="F80" s="137">
        <v>40664174.740000002</v>
      </c>
      <c r="G80" s="137">
        <v>12467866.949999999</v>
      </c>
      <c r="H80" s="137">
        <v>4167271.09</v>
      </c>
      <c r="I80" s="137">
        <v>3246203.2</v>
      </c>
      <c r="J80" s="137">
        <v>427842.96</v>
      </c>
      <c r="K80" s="137">
        <v>4261437.97</v>
      </c>
      <c r="L80" s="46">
        <v>7.32464431649366E-2</v>
      </c>
      <c r="M80" s="46">
        <v>4.6790639276103599E-3</v>
      </c>
    </row>
    <row r="81" spans="1:13" ht="15.5" customHeight="1" x14ac:dyDescent="0.35">
      <c r="A81" s="43" t="s">
        <v>225</v>
      </c>
      <c r="B81" s="43" t="s">
        <v>136</v>
      </c>
      <c r="C81" s="43" t="s">
        <v>148</v>
      </c>
      <c r="D81" s="44">
        <v>1443406379</v>
      </c>
      <c r="E81" s="44">
        <v>117190864</v>
      </c>
      <c r="F81" s="137">
        <v>58229710</v>
      </c>
      <c r="G81" s="137">
        <v>40421157</v>
      </c>
      <c r="H81" s="137">
        <v>8292958</v>
      </c>
      <c r="I81" s="137">
        <v>5636795</v>
      </c>
      <c r="J81" s="137">
        <v>3415450</v>
      </c>
      <c r="K81" s="137">
        <v>1194794</v>
      </c>
      <c r="L81" s="46">
        <v>8.1190485025561906E-2</v>
      </c>
      <c r="M81" s="46">
        <v>5.7454076139980799E-3</v>
      </c>
    </row>
    <row r="82" spans="1:13" ht="15.5" customHeight="1" x14ac:dyDescent="0.35">
      <c r="A82" s="43" t="s">
        <v>226</v>
      </c>
      <c r="B82" s="43" t="s">
        <v>136</v>
      </c>
      <c r="C82" s="43" t="s">
        <v>150</v>
      </c>
      <c r="D82" s="44">
        <v>1474299462.5699999</v>
      </c>
      <c r="E82" s="44">
        <v>113946348.92</v>
      </c>
      <c r="F82" s="137">
        <v>58488541</v>
      </c>
      <c r="G82" s="137">
        <v>35919448</v>
      </c>
      <c r="H82" s="137">
        <v>9237094</v>
      </c>
      <c r="I82" s="137">
        <v>5665065</v>
      </c>
      <c r="J82" s="137">
        <v>2950345.92</v>
      </c>
      <c r="K82" s="137">
        <v>1685855</v>
      </c>
      <c r="L82" s="46">
        <v>7.7288469414055594E-2</v>
      </c>
      <c r="M82" s="46">
        <v>6.2654123090419402E-3</v>
      </c>
    </row>
    <row r="83" spans="1:13" ht="15.5" customHeight="1" x14ac:dyDescent="0.35">
      <c r="A83" s="43" t="s">
        <v>227</v>
      </c>
      <c r="B83" s="43" t="s">
        <v>136</v>
      </c>
      <c r="C83" s="43" t="s">
        <v>152</v>
      </c>
      <c r="D83" s="44">
        <v>1515216864.51</v>
      </c>
      <c r="E83" s="44">
        <v>117910100.75</v>
      </c>
      <c r="F83" s="137">
        <v>60832329</v>
      </c>
      <c r="G83" s="137">
        <v>35953172</v>
      </c>
      <c r="H83" s="137">
        <v>10678186</v>
      </c>
      <c r="I83" s="137">
        <v>5778523.75</v>
      </c>
      <c r="J83" s="137">
        <v>2581919</v>
      </c>
      <c r="K83" s="137">
        <v>2085971</v>
      </c>
      <c r="L83" s="46">
        <v>7.7817310189542105E-2</v>
      </c>
      <c r="M83" s="46">
        <v>7.0472988059390304E-3</v>
      </c>
    </row>
    <row r="84" spans="1:13" ht="15.5" customHeight="1" x14ac:dyDescent="0.35">
      <c r="A84" s="43" t="s">
        <v>228</v>
      </c>
      <c r="B84" s="43" t="s">
        <v>136</v>
      </c>
      <c r="C84" s="43" t="s">
        <v>154</v>
      </c>
      <c r="D84" s="44">
        <v>1578488929.5</v>
      </c>
      <c r="E84" s="44">
        <v>118200295.40000001</v>
      </c>
      <c r="F84" s="137">
        <v>60670155</v>
      </c>
      <c r="G84" s="137">
        <v>35535674</v>
      </c>
      <c r="H84" s="137">
        <v>11846346</v>
      </c>
      <c r="I84" s="137">
        <v>5893874.4000000004</v>
      </c>
      <c r="J84" s="137">
        <v>2862074</v>
      </c>
      <c r="K84" s="137">
        <v>1392172.00000001</v>
      </c>
      <c r="L84" s="46">
        <v>7.4881928654032995E-2</v>
      </c>
      <c r="M84" s="46">
        <v>7.5048647973428801E-3</v>
      </c>
    </row>
    <row r="85" spans="1:13" ht="15.5" customHeight="1" x14ac:dyDescent="0.35">
      <c r="A85" s="43" t="s">
        <v>229</v>
      </c>
      <c r="B85" s="43" t="s">
        <v>136</v>
      </c>
      <c r="C85" s="43" t="s">
        <v>156</v>
      </c>
      <c r="D85" s="44">
        <v>1644920116</v>
      </c>
      <c r="E85" s="44">
        <v>124956436</v>
      </c>
      <c r="F85" s="137">
        <v>65489302</v>
      </c>
      <c r="G85" s="137">
        <v>36019995</v>
      </c>
      <c r="H85" s="137">
        <v>11733980</v>
      </c>
      <c r="I85" s="137">
        <v>6011743</v>
      </c>
      <c r="J85" s="137">
        <v>4556263</v>
      </c>
      <c r="K85" s="137">
        <v>1145153</v>
      </c>
      <c r="L85" s="46">
        <v>7.5965048262562604E-2</v>
      </c>
      <c r="M85" s="46">
        <v>7.1334649542336799E-3</v>
      </c>
    </row>
    <row r="86" spans="1:13" ht="15.5" customHeight="1" x14ac:dyDescent="0.35">
      <c r="A86" s="43" t="s">
        <v>230</v>
      </c>
      <c r="B86" s="43" t="s">
        <v>136</v>
      </c>
      <c r="C86" s="43" t="s">
        <v>158</v>
      </c>
      <c r="D86" s="44">
        <v>1724913095</v>
      </c>
      <c r="E86" s="44">
        <v>132576831</v>
      </c>
      <c r="F86" s="137">
        <v>68161229</v>
      </c>
      <c r="G86" s="137">
        <v>38060617</v>
      </c>
      <c r="H86" s="137">
        <v>12478741</v>
      </c>
      <c r="I86" s="137">
        <v>6021060</v>
      </c>
      <c r="J86" s="137">
        <v>6579157</v>
      </c>
      <c r="K86" s="137">
        <v>1276027</v>
      </c>
      <c r="L86" s="46">
        <v>7.6860006097872399E-2</v>
      </c>
      <c r="M86" s="46">
        <v>7.2344172214658699E-3</v>
      </c>
    </row>
    <row r="87" spans="1:13" ht="15.5" customHeight="1" x14ac:dyDescent="0.35">
      <c r="A87" s="43" t="s">
        <v>231</v>
      </c>
      <c r="B87" s="43" t="s">
        <v>136</v>
      </c>
      <c r="C87" s="43" t="s">
        <v>160</v>
      </c>
      <c r="D87" s="44">
        <v>1779313532</v>
      </c>
      <c r="E87" s="44">
        <v>136449305</v>
      </c>
      <c r="F87" s="137">
        <v>70904853</v>
      </c>
      <c r="G87" s="137">
        <v>39213507</v>
      </c>
      <c r="H87" s="137">
        <v>13760871</v>
      </c>
      <c r="I87" s="137">
        <v>6021103</v>
      </c>
      <c r="J87" s="137">
        <v>5194206</v>
      </c>
      <c r="K87" s="137">
        <v>1354765</v>
      </c>
      <c r="L87" s="46">
        <v>7.6686487539172996E-2</v>
      </c>
      <c r="M87" s="46">
        <v>7.7338089957267901E-3</v>
      </c>
    </row>
    <row r="88" spans="1:13" ht="15.5" customHeight="1" x14ac:dyDescent="0.35">
      <c r="A88" s="43" t="s">
        <v>232</v>
      </c>
      <c r="B88" s="43" t="s">
        <v>136</v>
      </c>
      <c r="C88" s="43" t="s">
        <v>162</v>
      </c>
      <c r="D88" s="44">
        <v>1845479228.05</v>
      </c>
      <c r="E88" s="44">
        <v>142561458.80000001</v>
      </c>
      <c r="F88" s="137">
        <v>76028678.120000005</v>
      </c>
      <c r="G88" s="137">
        <v>39707278.740000002</v>
      </c>
      <c r="H88" s="137">
        <v>13643241.460000001</v>
      </c>
      <c r="I88" s="137">
        <v>6021103</v>
      </c>
      <c r="J88" s="137">
        <v>5440122.71</v>
      </c>
      <c r="K88" s="137">
        <v>1721034.76999998</v>
      </c>
      <c r="L88" s="46">
        <v>7.7249018375912901E-2</v>
      </c>
      <c r="M88" s="46">
        <v>7.3927905839481804E-3</v>
      </c>
    </row>
    <row r="89" spans="1:13" ht="15.5" customHeight="1" x14ac:dyDescent="0.35">
      <c r="A89" s="43" t="s">
        <v>233</v>
      </c>
      <c r="B89" s="43" t="s">
        <v>136</v>
      </c>
      <c r="C89" s="43" t="s">
        <v>164</v>
      </c>
      <c r="D89" s="44">
        <v>2004977896.24</v>
      </c>
      <c r="E89" s="44">
        <v>158608067</v>
      </c>
      <c r="F89" s="137">
        <v>84382238</v>
      </c>
      <c r="G89" s="137">
        <v>45062788</v>
      </c>
      <c r="H89" s="137">
        <v>17546747</v>
      </c>
      <c r="I89" s="137">
        <v>6021103</v>
      </c>
      <c r="J89" s="137">
        <v>4662752</v>
      </c>
      <c r="K89" s="137">
        <v>932439</v>
      </c>
      <c r="L89" s="46">
        <v>7.9107139932785703E-2</v>
      </c>
      <c r="M89" s="46">
        <v>8.7515912434276595E-3</v>
      </c>
    </row>
    <row r="90" spans="1:13" ht="15.5" customHeight="1" x14ac:dyDescent="0.35">
      <c r="A90" s="43" t="s">
        <v>234</v>
      </c>
      <c r="B90" s="43" t="s">
        <v>136</v>
      </c>
      <c r="C90" s="43" t="s">
        <v>166</v>
      </c>
      <c r="D90" s="44">
        <v>2313467400</v>
      </c>
      <c r="E90" s="44">
        <v>173953344</v>
      </c>
      <c r="F90" s="137">
        <v>91179424</v>
      </c>
      <c r="G90" s="137">
        <v>47853979</v>
      </c>
      <c r="H90" s="137">
        <v>20723329</v>
      </c>
      <c r="I90" s="137">
        <v>6021103</v>
      </c>
      <c r="J90" s="137">
        <v>5473771</v>
      </c>
      <c r="K90" s="137">
        <v>2701738</v>
      </c>
      <c r="L90" s="46">
        <v>7.5191612382348699E-2</v>
      </c>
      <c r="M90" s="46">
        <v>8.9576922501695896E-3</v>
      </c>
    </row>
    <row r="91" spans="1:13" ht="15.5" customHeight="1" x14ac:dyDescent="0.35">
      <c r="A91" s="43" t="s">
        <v>235</v>
      </c>
      <c r="B91" s="43" t="s">
        <v>136</v>
      </c>
      <c r="C91" s="43" t="s">
        <v>168</v>
      </c>
      <c r="D91" s="44">
        <v>2390521172</v>
      </c>
      <c r="E91" s="44">
        <v>203100831</v>
      </c>
      <c r="F91" s="137">
        <v>114313857</v>
      </c>
      <c r="G91" s="137">
        <v>46371119</v>
      </c>
      <c r="H91" s="137">
        <v>27373811</v>
      </c>
      <c r="I91" s="137">
        <v>6021103</v>
      </c>
      <c r="J91" s="137">
        <v>6642348</v>
      </c>
      <c r="K91" s="137">
        <v>2378593</v>
      </c>
      <c r="L91" s="46">
        <v>8.4960900317012505E-2</v>
      </c>
      <c r="M91" s="46">
        <v>1.14509803638752E-2</v>
      </c>
    </row>
    <row r="92" spans="1:13" ht="15.5" customHeight="1" x14ac:dyDescent="0.35">
      <c r="A92" s="43" t="s">
        <v>236</v>
      </c>
      <c r="B92" s="43" t="s">
        <v>134</v>
      </c>
      <c r="C92" s="43" t="s">
        <v>148</v>
      </c>
      <c r="D92" s="44">
        <v>40684865</v>
      </c>
      <c r="E92" s="44">
        <v>1269344</v>
      </c>
      <c r="F92" s="137">
        <v>425015</v>
      </c>
      <c r="G92" s="137">
        <v>14169</v>
      </c>
      <c r="H92" s="137">
        <v>5036</v>
      </c>
      <c r="I92" s="137">
        <v>493371</v>
      </c>
      <c r="J92" s="137">
        <v>331753</v>
      </c>
      <c r="K92" s="137">
        <v>0</v>
      </c>
      <c r="L92" s="46">
        <v>3.1199415310828701E-2</v>
      </c>
      <c r="M92" s="46">
        <v>1.2378067372227999E-4</v>
      </c>
    </row>
    <row r="93" spans="1:13" ht="15.5" customHeight="1" x14ac:dyDescent="0.35">
      <c r="A93" s="43" t="s">
        <v>237</v>
      </c>
      <c r="B93" s="43" t="s">
        <v>134</v>
      </c>
      <c r="C93" s="43" t="s">
        <v>150</v>
      </c>
      <c r="D93" s="44">
        <v>39703844.049999997</v>
      </c>
      <c r="E93" s="44">
        <v>1227963.4099999999</v>
      </c>
      <c r="F93" s="137">
        <v>237638.57</v>
      </c>
      <c r="G93" s="137">
        <v>102297.76</v>
      </c>
      <c r="H93" s="137">
        <v>43461.22</v>
      </c>
      <c r="I93" s="137">
        <v>495896.86</v>
      </c>
      <c r="J93" s="137">
        <v>348669</v>
      </c>
      <c r="K93" s="137">
        <v>0</v>
      </c>
      <c r="L93" s="46">
        <v>3.0928073575284001E-2</v>
      </c>
      <c r="M93" s="46">
        <v>1.09463506720579E-3</v>
      </c>
    </row>
    <row r="94" spans="1:13" ht="15.5" customHeight="1" x14ac:dyDescent="0.35">
      <c r="A94" s="43" t="s">
        <v>238</v>
      </c>
      <c r="B94" s="43" t="s">
        <v>134</v>
      </c>
      <c r="C94" s="43" t="s">
        <v>152</v>
      </c>
      <c r="D94" s="44">
        <v>41510808.530000001</v>
      </c>
      <c r="E94" s="44">
        <v>1098640.6399999999</v>
      </c>
      <c r="F94" s="137">
        <v>264385.86</v>
      </c>
      <c r="G94" s="137">
        <v>93641.63</v>
      </c>
      <c r="H94" s="137">
        <v>42248.02</v>
      </c>
      <c r="I94" s="137">
        <v>489551.12</v>
      </c>
      <c r="J94" s="137">
        <v>208814.01</v>
      </c>
      <c r="K94" s="137">
        <v>0</v>
      </c>
      <c r="L94" s="46">
        <v>2.64663753587456E-2</v>
      </c>
      <c r="M94" s="46">
        <v>1.01775950640584E-3</v>
      </c>
    </row>
    <row r="95" spans="1:13" ht="15.5" customHeight="1" x14ac:dyDescent="0.35">
      <c r="A95" s="43" t="s">
        <v>239</v>
      </c>
      <c r="B95" s="43" t="s">
        <v>134</v>
      </c>
      <c r="C95" s="43" t="s">
        <v>154</v>
      </c>
      <c r="D95" s="44">
        <v>41857448.380000003</v>
      </c>
      <c r="E95" s="44">
        <v>1073176.75</v>
      </c>
      <c r="F95" s="137">
        <v>258069</v>
      </c>
      <c r="G95" s="137">
        <v>94914.52</v>
      </c>
      <c r="H95" s="137">
        <v>44075.88</v>
      </c>
      <c r="I95" s="137">
        <v>481616.15</v>
      </c>
      <c r="J95" s="137">
        <v>194501.2</v>
      </c>
      <c r="K95" s="137">
        <v>0</v>
      </c>
      <c r="L95" s="46">
        <v>2.5638847840347E-2</v>
      </c>
      <c r="M95" s="46">
        <v>1.05299968597847E-3</v>
      </c>
    </row>
    <row r="96" spans="1:13" ht="15.5" customHeight="1" x14ac:dyDescent="0.35">
      <c r="A96" s="43" t="s">
        <v>240</v>
      </c>
      <c r="B96" s="43" t="s">
        <v>134</v>
      </c>
      <c r="C96" s="43" t="s">
        <v>156</v>
      </c>
      <c r="D96" s="44">
        <v>43318638.549999997</v>
      </c>
      <c r="E96" s="44">
        <v>894094.97</v>
      </c>
      <c r="F96" s="137">
        <v>257146.96</v>
      </c>
      <c r="G96" s="137">
        <v>52358.87</v>
      </c>
      <c r="H96" s="137">
        <v>83933.08</v>
      </c>
      <c r="I96" s="137">
        <v>305621.98</v>
      </c>
      <c r="J96" s="137">
        <v>195034.08</v>
      </c>
      <c r="K96" s="137">
        <v>0</v>
      </c>
      <c r="L96" s="46">
        <v>2.0639960070952E-2</v>
      </c>
      <c r="M96" s="46">
        <v>1.9375742823293299E-3</v>
      </c>
    </row>
    <row r="97" spans="1:13" ht="15.5" customHeight="1" x14ac:dyDescent="0.35">
      <c r="A97" s="43" t="s">
        <v>241</v>
      </c>
      <c r="B97" s="43" t="s">
        <v>134</v>
      </c>
      <c r="C97" s="43" t="s">
        <v>158</v>
      </c>
      <c r="D97" s="44">
        <v>47013217.630000003</v>
      </c>
      <c r="E97" s="44">
        <v>1038321.89</v>
      </c>
      <c r="F97" s="137">
        <v>290880.77</v>
      </c>
      <c r="G97" s="137">
        <v>110850</v>
      </c>
      <c r="H97" s="137">
        <v>26491.38</v>
      </c>
      <c r="I97" s="137">
        <v>404315.54</v>
      </c>
      <c r="J97" s="137">
        <v>205784.2</v>
      </c>
      <c r="K97" s="137">
        <v>0</v>
      </c>
      <c r="L97" s="46">
        <v>2.2085744017176698E-2</v>
      </c>
      <c r="M97" s="46">
        <v>5.6348791543030599E-4</v>
      </c>
    </row>
    <row r="98" spans="1:13" ht="15.5" customHeight="1" x14ac:dyDescent="0.35">
      <c r="A98" s="43" t="s">
        <v>242</v>
      </c>
      <c r="B98" s="43" t="s">
        <v>134</v>
      </c>
      <c r="C98" s="43" t="s">
        <v>160</v>
      </c>
      <c r="D98" s="44">
        <v>49874351.469999999</v>
      </c>
      <c r="E98" s="44">
        <v>1425496.75</v>
      </c>
      <c r="F98" s="137">
        <v>486027.75</v>
      </c>
      <c r="G98" s="137">
        <v>151876.9</v>
      </c>
      <c r="H98" s="137">
        <v>79246.61</v>
      </c>
      <c r="I98" s="137">
        <v>146624.07999999999</v>
      </c>
      <c r="J98" s="137">
        <v>561721.4</v>
      </c>
      <c r="K98" s="137">
        <v>0</v>
      </c>
      <c r="L98" s="46">
        <v>2.8581760122885099E-2</v>
      </c>
      <c r="M98" s="46">
        <v>1.5889251221174799E-3</v>
      </c>
    </row>
    <row r="99" spans="1:13" ht="15.5" customHeight="1" x14ac:dyDescent="0.35">
      <c r="A99" s="43" t="s">
        <v>243</v>
      </c>
      <c r="B99" s="43" t="s">
        <v>134</v>
      </c>
      <c r="C99" s="43" t="s">
        <v>162</v>
      </c>
      <c r="D99" s="44">
        <v>52615300.93</v>
      </c>
      <c r="E99" s="44">
        <v>1511145.72</v>
      </c>
      <c r="F99" s="137">
        <v>630028.81999999995</v>
      </c>
      <c r="G99" s="137">
        <v>115211.66</v>
      </c>
      <c r="H99" s="137">
        <v>44117.43</v>
      </c>
      <c r="I99" s="137">
        <v>118378</v>
      </c>
      <c r="J99" s="137">
        <v>603409.80000000005</v>
      </c>
      <c r="K99" s="137">
        <v>0</v>
      </c>
      <c r="L99" s="46">
        <v>2.8720651470005801E-2</v>
      </c>
      <c r="M99" s="46">
        <v>8.3849050029561397E-4</v>
      </c>
    </row>
    <row r="100" spans="1:13" ht="15.5" customHeight="1" x14ac:dyDescent="0.35">
      <c r="A100" s="43" t="s">
        <v>244</v>
      </c>
      <c r="B100" s="43" t="s">
        <v>134</v>
      </c>
      <c r="C100" s="43" t="s">
        <v>164</v>
      </c>
      <c r="D100" s="44">
        <v>59166427.009999998</v>
      </c>
      <c r="E100" s="44">
        <v>1824227.75</v>
      </c>
      <c r="F100" s="137">
        <v>903641.16</v>
      </c>
      <c r="G100" s="137">
        <v>76592.19</v>
      </c>
      <c r="H100" s="137">
        <v>78790.16</v>
      </c>
      <c r="I100" s="137">
        <v>154734.57999999999</v>
      </c>
      <c r="J100" s="137">
        <v>609717.72</v>
      </c>
      <c r="K100" s="137">
        <v>751.93999999985704</v>
      </c>
      <c r="L100" s="46">
        <v>3.08321431965408E-2</v>
      </c>
      <c r="M100" s="46">
        <v>1.33167007003285E-3</v>
      </c>
    </row>
    <row r="101" spans="1:13" ht="15.5" customHeight="1" x14ac:dyDescent="0.35">
      <c r="A101" s="43" t="s">
        <v>245</v>
      </c>
      <c r="B101" s="43" t="s">
        <v>134</v>
      </c>
      <c r="C101" s="43" t="s">
        <v>166</v>
      </c>
      <c r="D101" s="44">
        <v>76610888.680000007</v>
      </c>
      <c r="E101" s="44">
        <v>1490992.45</v>
      </c>
      <c r="F101" s="137">
        <v>559246.43999999994</v>
      </c>
      <c r="G101" s="137">
        <v>47364.480000000003</v>
      </c>
      <c r="H101" s="137">
        <v>251238.88</v>
      </c>
      <c r="I101" s="137">
        <v>144941.73000000001</v>
      </c>
      <c r="J101" s="137">
        <v>488200.92</v>
      </c>
      <c r="K101" s="137">
        <v>0</v>
      </c>
      <c r="L101" s="46">
        <v>1.9461886889575199E-2</v>
      </c>
      <c r="M101" s="46">
        <v>3.27941477156612E-3</v>
      </c>
    </row>
    <row r="102" spans="1:13" ht="15.5" customHeight="1" x14ac:dyDescent="0.35">
      <c r="A102" s="43" t="s">
        <v>246</v>
      </c>
      <c r="B102" s="43" t="s">
        <v>134</v>
      </c>
      <c r="C102" s="43" t="s">
        <v>168</v>
      </c>
      <c r="D102" s="44">
        <v>72986444.799999997</v>
      </c>
      <c r="E102" s="44">
        <v>1687035.04</v>
      </c>
      <c r="F102" s="137">
        <v>856868.37</v>
      </c>
      <c r="G102" s="137">
        <v>91085.66</v>
      </c>
      <c r="H102" s="137">
        <v>376094.01</v>
      </c>
      <c r="I102" s="137">
        <v>152034.57999999999</v>
      </c>
      <c r="J102" s="137">
        <v>210067.5</v>
      </c>
      <c r="K102" s="137">
        <v>884.91999999992504</v>
      </c>
      <c r="L102" s="46">
        <v>2.3114361092979301E-2</v>
      </c>
      <c r="M102" s="46">
        <v>5.15292957521888E-3</v>
      </c>
    </row>
    <row r="103" spans="1:13" ht="15.5" customHeight="1" x14ac:dyDescent="0.35">
      <c r="A103" s="43" t="s">
        <v>247</v>
      </c>
      <c r="B103" s="43" t="s">
        <v>248</v>
      </c>
      <c r="C103" s="43" t="s">
        <v>148</v>
      </c>
      <c r="D103" s="44">
        <v>43437663</v>
      </c>
      <c r="E103" s="44">
        <v>874127</v>
      </c>
      <c r="F103" s="137">
        <v>550778</v>
      </c>
      <c r="G103" s="137">
        <v>75311</v>
      </c>
      <c r="H103" s="137">
        <v>198871</v>
      </c>
      <c r="I103" s="137">
        <v>0</v>
      </c>
      <c r="J103" s="137">
        <v>48949</v>
      </c>
      <c r="K103" s="137">
        <v>218</v>
      </c>
      <c r="L103" s="46">
        <v>2.0123711535770201E-2</v>
      </c>
      <c r="M103" s="46">
        <v>4.578307999673E-3</v>
      </c>
    </row>
    <row r="104" spans="1:13" ht="15.5" customHeight="1" x14ac:dyDescent="0.35">
      <c r="A104" s="43" t="s">
        <v>249</v>
      </c>
      <c r="B104" s="43" t="s">
        <v>248</v>
      </c>
      <c r="C104" s="43" t="s">
        <v>150</v>
      </c>
      <c r="D104" s="44">
        <v>43808193</v>
      </c>
      <c r="E104" s="44">
        <v>1030435</v>
      </c>
      <c r="F104" s="137">
        <v>743975</v>
      </c>
      <c r="G104" s="137">
        <v>0</v>
      </c>
      <c r="H104" s="137">
        <v>193174</v>
      </c>
      <c r="I104" s="137">
        <v>0</v>
      </c>
      <c r="J104" s="137">
        <v>91374</v>
      </c>
      <c r="K104" s="137">
        <v>1912</v>
      </c>
      <c r="L104" s="46">
        <v>2.3521513430147599E-2</v>
      </c>
      <c r="M104" s="46">
        <v>4.4095404711168998E-3</v>
      </c>
    </row>
    <row r="105" spans="1:13" ht="15.5" customHeight="1" x14ac:dyDescent="0.35">
      <c r="A105" s="43" t="s">
        <v>250</v>
      </c>
      <c r="B105" s="43" t="s">
        <v>248</v>
      </c>
      <c r="C105" s="43" t="s">
        <v>152</v>
      </c>
      <c r="D105" s="44">
        <v>45995752</v>
      </c>
      <c r="E105" s="44">
        <v>1036216</v>
      </c>
      <c r="F105" s="137">
        <v>642037</v>
      </c>
      <c r="G105" s="137">
        <v>33947</v>
      </c>
      <c r="H105" s="137">
        <v>233967</v>
      </c>
      <c r="I105" s="137">
        <v>0</v>
      </c>
      <c r="J105" s="137">
        <v>125437</v>
      </c>
      <c r="K105" s="137">
        <v>828</v>
      </c>
      <c r="L105" s="46">
        <v>2.2528515242016298E-2</v>
      </c>
      <c r="M105" s="46">
        <v>5.0867088769415E-3</v>
      </c>
    </row>
    <row r="106" spans="1:13" ht="15.5" customHeight="1" x14ac:dyDescent="0.35">
      <c r="A106" s="43" t="s">
        <v>251</v>
      </c>
      <c r="B106" s="43" t="s">
        <v>248</v>
      </c>
      <c r="C106" s="43" t="s">
        <v>154</v>
      </c>
      <c r="D106" s="44">
        <v>44778406</v>
      </c>
      <c r="E106" s="44">
        <v>1141492</v>
      </c>
      <c r="F106" s="137">
        <v>658289</v>
      </c>
      <c r="G106" s="137">
        <v>62372</v>
      </c>
      <c r="H106" s="137">
        <v>213981</v>
      </c>
      <c r="I106" s="137">
        <v>0</v>
      </c>
      <c r="J106" s="137">
        <v>204969</v>
      </c>
      <c r="K106" s="137">
        <v>1881</v>
      </c>
      <c r="L106" s="46">
        <v>2.5492019523875E-2</v>
      </c>
      <c r="M106" s="46">
        <v>4.7786649663232802E-3</v>
      </c>
    </row>
    <row r="107" spans="1:13" ht="15.5" customHeight="1" x14ac:dyDescent="0.35">
      <c r="A107" s="43" t="s">
        <v>252</v>
      </c>
      <c r="B107" s="43" t="s">
        <v>248</v>
      </c>
      <c r="C107" s="43" t="s">
        <v>156</v>
      </c>
      <c r="D107" s="44">
        <v>46876595</v>
      </c>
      <c r="E107" s="44">
        <v>1384915</v>
      </c>
      <c r="F107" s="137">
        <v>742410</v>
      </c>
      <c r="G107" s="137">
        <v>93149</v>
      </c>
      <c r="H107" s="137">
        <v>268817</v>
      </c>
      <c r="I107" s="137">
        <v>0</v>
      </c>
      <c r="J107" s="137">
        <v>278572</v>
      </c>
      <c r="K107" s="137">
        <v>1967</v>
      </c>
      <c r="L107" s="46">
        <v>2.95438480546635E-2</v>
      </c>
      <c r="M107" s="46">
        <v>5.7345675384485604E-3</v>
      </c>
    </row>
    <row r="108" spans="1:13" ht="15.5" customHeight="1" x14ac:dyDescent="0.35">
      <c r="A108" s="43" t="s">
        <v>253</v>
      </c>
      <c r="B108" s="43" t="s">
        <v>248</v>
      </c>
      <c r="C108" s="43" t="s">
        <v>158</v>
      </c>
      <c r="D108" s="44">
        <v>48635865</v>
      </c>
      <c r="E108" s="44">
        <v>1549056</v>
      </c>
      <c r="F108" s="137">
        <v>952001</v>
      </c>
      <c r="G108" s="137">
        <v>124144</v>
      </c>
      <c r="H108" s="137">
        <v>317234</v>
      </c>
      <c r="I108" s="137">
        <v>0</v>
      </c>
      <c r="J108" s="137">
        <v>154267</v>
      </c>
      <c r="K108" s="137">
        <v>1410</v>
      </c>
      <c r="L108" s="46">
        <v>3.1850076070406103E-2</v>
      </c>
      <c r="M108" s="46">
        <v>6.52263509654861E-3</v>
      </c>
    </row>
    <row r="109" spans="1:13" ht="15.5" customHeight="1" x14ac:dyDescent="0.35">
      <c r="A109" s="43" t="s">
        <v>254</v>
      </c>
      <c r="B109" s="43" t="s">
        <v>248</v>
      </c>
      <c r="C109" s="43" t="s">
        <v>160</v>
      </c>
      <c r="D109" s="44">
        <v>50412863</v>
      </c>
      <c r="E109" s="44">
        <v>1719099</v>
      </c>
      <c r="F109" s="137">
        <v>1240950</v>
      </c>
      <c r="G109" s="137">
        <v>132335</v>
      </c>
      <c r="H109" s="137">
        <v>314204</v>
      </c>
      <c r="I109" s="137">
        <v>0</v>
      </c>
      <c r="J109" s="137">
        <v>30353</v>
      </c>
      <c r="K109" s="137">
        <v>1257</v>
      </c>
      <c r="L109" s="46">
        <v>3.4100404097263802E-2</v>
      </c>
      <c r="M109" s="46">
        <v>6.2326156719169096E-3</v>
      </c>
    </row>
    <row r="110" spans="1:13" ht="15.5" customHeight="1" x14ac:dyDescent="0.35">
      <c r="A110" s="43" t="s">
        <v>255</v>
      </c>
      <c r="B110" s="43" t="s">
        <v>248</v>
      </c>
      <c r="C110" s="43" t="s">
        <v>162</v>
      </c>
      <c r="D110" s="44">
        <v>52392340</v>
      </c>
      <c r="E110" s="44">
        <v>2179571</v>
      </c>
      <c r="F110" s="137">
        <v>1638813</v>
      </c>
      <c r="G110" s="137">
        <v>143663</v>
      </c>
      <c r="H110" s="137">
        <v>309127</v>
      </c>
      <c r="I110" s="137">
        <v>0</v>
      </c>
      <c r="J110" s="137">
        <v>86440</v>
      </c>
      <c r="K110" s="137">
        <v>1528</v>
      </c>
      <c r="L110" s="46">
        <v>4.1600947772136201E-2</v>
      </c>
      <c r="M110" s="46">
        <v>5.9002327439469197E-3</v>
      </c>
    </row>
    <row r="111" spans="1:13" ht="15.5" customHeight="1" x14ac:dyDescent="0.35">
      <c r="A111" s="43" t="s">
        <v>256</v>
      </c>
      <c r="B111" s="43" t="s">
        <v>248</v>
      </c>
      <c r="C111" s="43" t="s">
        <v>164</v>
      </c>
      <c r="D111" s="44">
        <v>56113733</v>
      </c>
      <c r="E111" s="44">
        <v>2332427</v>
      </c>
      <c r="F111" s="137">
        <v>1766220</v>
      </c>
      <c r="G111" s="137">
        <v>102355</v>
      </c>
      <c r="H111" s="137">
        <v>363305</v>
      </c>
      <c r="I111" s="137">
        <v>0</v>
      </c>
      <c r="J111" s="137">
        <v>68709</v>
      </c>
      <c r="K111" s="137">
        <v>31838</v>
      </c>
      <c r="L111" s="46">
        <v>4.15660636942475E-2</v>
      </c>
      <c r="M111" s="46">
        <v>6.4744400448282398E-3</v>
      </c>
    </row>
    <row r="112" spans="1:13" ht="15.5" customHeight="1" x14ac:dyDescent="0.35">
      <c r="A112" s="43" t="s">
        <v>257</v>
      </c>
      <c r="B112" s="43" t="s">
        <v>248</v>
      </c>
      <c r="C112" s="43" t="s">
        <v>123</v>
      </c>
      <c r="D112" s="44">
        <v>67163486</v>
      </c>
      <c r="E112" s="44">
        <v>3115348</v>
      </c>
      <c r="F112" s="137">
        <v>2508646</v>
      </c>
      <c r="G112" s="137">
        <v>100016</v>
      </c>
      <c r="H112" s="137">
        <v>440060</v>
      </c>
      <c r="I112" s="137">
        <v>0</v>
      </c>
      <c r="J112" s="137">
        <v>65128</v>
      </c>
      <c r="K112" s="137">
        <v>1498</v>
      </c>
      <c r="L112" s="46">
        <v>4.6384548890151402E-2</v>
      </c>
      <c r="M112" s="46">
        <v>6.5520720589160603E-3</v>
      </c>
    </row>
    <row r="113" spans="1:13" ht="15.5" customHeight="1" x14ac:dyDescent="0.35">
      <c r="A113" s="43" t="s">
        <v>258</v>
      </c>
      <c r="B113" s="43" t="s">
        <v>248</v>
      </c>
      <c r="C113" s="43" t="s">
        <v>168</v>
      </c>
      <c r="D113" s="44">
        <v>74956247</v>
      </c>
      <c r="E113" s="44">
        <v>3580540</v>
      </c>
      <c r="F113" s="137">
        <v>2694656</v>
      </c>
      <c r="G113" s="137">
        <v>191364</v>
      </c>
      <c r="H113" s="137">
        <v>681950</v>
      </c>
      <c r="I113" s="137">
        <v>0</v>
      </c>
      <c r="J113" s="137">
        <v>11050</v>
      </c>
      <c r="K113" s="137">
        <v>1520</v>
      </c>
      <c r="L113" s="46">
        <v>4.77684001441534E-2</v>
      </c>
      <c r="M113" s="46">
        <v>9.0979741821919109E-3</v>
      </c>
    </row>
    <row r="114" spans="1:13" ht="15.5" customHeight="1" x14ac:dyDescent="0.35">
      <c r="A114" s="43" t="s">
        <v>259</v>
      </c>
      <c r="B114" s="43" t="s">
        <v>132</v>
      </c>
      <c r="C114" s="43" t="s">
        <v>148</v>
      </c>
      <c r="D114" s="44">
        <v>64316591</v>
      </c>
      <c r="E114" s="44">
        <v>4618859</v>
      </c>
      <c r="F114" s="137">
        <v>2010681</v>
      </c>
      <c r="G114" s="137">
        <v>2127137</v>
      </c>
      <c r="H114" s="137">
        <v>159890</v>
      </c>
      <c r="I114" s="137">
        <v>0</v>
      </c>
      <c r="J114" s="137">
        <v>321151</v>
      </c>
      <c r="K114" s="137">
        <v>0</v>
      </c>
      <c r="L114" s="46">
        <v>7.1814424990279693E-2</v>
      </c>
      <c r="M114" s="46">
        <v>2.4859837487344401E-3</v>
      </c>
    </row>
    <row r="115" spans="1:13" ht="15.5" customHeight="1" x14ac:dyDescent="0.35">
      <c r="A115" s="43" t="s">
        <v>260</v>
      </c>
      <c r="B115" s="43" t="s">
        <v>132</v>
      </c>
      <c r="C115" s="43" t="s">
        <v>150</v>
      </c>
      <c r="D115" s="44">
        <v>64039198.649999999</v>
      </c>
      <c r="E115" s="44">
        <v>3904174.23</v>
      </c>
      <c r="F115" s="137">
        <v>2026724.99</v>
      </c>
      <c r="G115" s="137">
        <v>1482176.34</v>
      </c>
      <c r="H115" s="137">
        <v>147145.9</v>
      </c>
      <c r="I115" s="137">
        <v>0</v>
      </c>
      <c r="J115" s="137">
        <v>240127</v>
      </c>
      <c r="K115" s="137">
        <v>8000.0000000003502</v>
      </c>
      <c r="L115" s="46">
        <v>6.0965382333059502E-2</v>
      </c>
      <c r="M115" s="46">
        <v>2.2977473657066101E-3</v>
      </c>
    </row>
    <row r="116" spans="1:13" ht="15.5" customHeight="1" x14ac:dyDescent="0.35">
      <c r="A116" s="43" t="s">
        <v>261</v>
      </c>
      <c r="B116" s="43" t="s">
        <v>132</v>
      </c>
      <c r="C116" s="43" t="s">
        <v>152</v>
      </c>
      <c r="D116" s="44">
        <v>64169129</v>
      </c>
      <c r="E116" s="44">
        <v>4751666.93</v>
      </c>
      <c r="F116" s="137">
        <v>1867997.91</v>
      </c>
      <c r="G116" s="137">
        <v>2093921.84</v>
      </c>
      <c r="H116" s="137">
        <v>153943.18</v>
      </c>
      <c r="I116" s="137">
        <v>0</v>
      </c>
      <c r="J116" s="137">
        <v>546514</v>
      </c>
      <c r="K116" s="137">
        <v>89289.999999999505</v>
      </c>
      <c r="L116" s="46">
        <v>7.4049110593350898E-2</v>
      </c>
      <c r="M116" s="46">
        <v>2.3990224333573199E-3</v>
      </c>
    </row>
    <row r="117" spans="1:13" ht="15.5" customHeight="1" x14ac:dyDescent="0.35">
      <c r="A117" s="43" t="s">
        <v>262</v>
      </c>
      <c r="B117" s="43" t="s">
        <v>132</v>
      </c>
      <c r="C117" s="43" t="s">
        <v>154</v>
      </c>
      <c r="D117" s="44">
        <v>66886572</v>
      </c>
      <c r="E117" s="44">
        <v>5127975</v>
      </c>
      <c r="F117" s="137">
        <v>2283400</v>
      </c>
      <c r="G117" s="137">
        <v>2210894</v>
      </c>
      <c r="H117" s="137">
        <v>395643</v>
      </c>
      <c r="I117" s="137">
        <v>0</v>
      </c>
      <c r="J117" s="137">
        <v>238038</v>
      </c>
      <c r="K117" s="137">
        <v>0</v>
      </c>
      <c r="L117" s="46">
        <v>7.66667336457309E-2</v>
      </c>
      <c r="M117" s="46">
        <v>5.9151334590745704E-3</v>
      </c>
    </row>
    <row r="118" spans="1:13" ht="15.5" customHeight="1" x14ac:dyDescent="0.35">
      <c r="A118" s="43" t="s">
        <v>263</v>
      </c>
      <c r="B118" s="43" t="s">
        <v>132</v>
      </c>
      <c r="C118" s="43" t="s">
        <v>156</v>
      </c>
      <c r="D118" s="44">
        <v>67981587.409999996</v>
      </c>
      <c r="E118" s="44">
        <v>4590381</v>
      </c>
      <c r="F118" s="137">
        <v>1577492.1</v>
      </c>
      <c r="G118" s="137">
        <v>2453666</v>
      </c>
      <c r="H118" s="137">
        <v>274018</v>
      </c>
      <c r="I118" s="137">
        <v>0</v>
      </c>
      <c r="J118" s="137">
        <v>265680</v>
      </c>
      <c r="K118" s="137">
        <v>19524.8999999999</v>
      </c>
      <c r="L118" s="46">
        <v>6.7523886612344097E-2</v>
      </c>
      <c r="M118" s="46">
        <v>4.0307678952447102E-3</v>
      </c>
    </row>
    <row r="119" spans="1:13" ht="15.5" customHeight="1" x14ac:dyDescent="0.35">
      <c r="A119" s="43" t="s">
        <v>264</v>
      </c>
      <c r="B119" s="43" t="s">
        <v>132</v>
      </c>
      <c r="C119" s="43" t="s">
        <v>158</v>
      </c>
      <c r="D119" s="44">
        <v>70417859</v>
      </c>
      <c r="E119" s="44">
        <v>3374057</v>
      </c>
      <c r="F119" s="137">
        <v>2246871</v>
      </c>
      <c r="G119" s="137">
        <v>834087</v>
      </c>
      <c r="H119" s="137">
        <v>293099</v>
      </c>
      <c r="I119" s="137">
        <v>0</v>
      </c>
      <c r="J119" s="137">
        <v>0</v>
      </c>
      <c r="K119" s="137">
        <v>0</v>
      </c>
      <c r="L119" s="46">
        <v>4.7914791047538097E-2</v>
      </c>
      <c r="M119" s="46">
        <v>4.1622821846940801E-3</v>
      </c>
    </row>
    <row r="120" spans="1:13" ht="15.5" customHeight="1" x14ac:dyDescent="0.35">
      <c r="A120" s="43" t="s">
        <v>265</v>
      </c>
      <c r="B120" s="43" t="s">
        <v>132</v>
      </c>
      <c r="C120" s="43" t="s">
        <v>160</v>
      </c>
      <c r="D120" s="44">
        <v>70746236.439999998</v>
      </c>
      <c r="E120" s="44">
        <v>2595264.89</v>
      </c>
      <c r="F120" s="137">
        <v>1242066.0900000001</v>
      </c>
      <c r="G120" s="137">
        <v>1083604.44</v>
      </c>
      <c r="H120" s="137">
        <v>269594.36</v>
      </c>
      <c r="I120" s="137">
        <v>0</v>
      </c>
      <c r="J120" s="137">
        <v>0</v>
      </c>
      <c r="K120" s="137">
        <v>0</v>
      </c>
      <c r="L120" s="46">
        <v>3.6684140677943303E-2</v>
      </c>
      <c r="M120" s="46">
        <v>3.8107237015872E-3</v>
      </c>
    </row>
    <row r="121" spans="1:13" ht="15.5" customHeight="1" x14ac:dyDescent="0.35">
      <c r="A121" s="43" t="s">
        <v>266</v>
      </c>
      <c r="B121" s="43" t="s">
        <v>132</v>
      </c>
      <c r="C121" s="43" t="s">
        <v>162</v>
      </c>
      <c r="D121" s="44">
        <v>72669091.129999995</v>
      </c>
      <c r="E121" s="44">
        <v>2996690.45</v>
      </c>
      <c r="F121" s="137">
        <v>1508709.66</v>
      </c>
      <c r="G121" s="137">
        <v>982377.61</v>
      </c>
      <c r="H121" s="137">
        <v>424872.43</v>
      </c>
      <c r="I121" s="137">
        <v>80730.75</v>
      </c>
      <c r="J121" s="137">
        <v>0</v>
      </c>
      <c r="K121" s="137">
        <v>0</v>
      </c>
      <c r="L121" s="46">
        <v>4.1237483549080398E-2</v>
      </c>
      <c r="M121" s="46">
        <v>5.8466732333273897E-3</v>
      </c>
    </row>
    <row r="122" spans="1:13" x14ac:dyDescent="0.35">
      <c r="A122" s="43" t="s">
        <v>267</v>
      </c>
      <c r="B122" s="43" t="s">
        <v>132</v>
      </c>
      <c r="C122" s="43" t="s">
        <v>164</v>
      </c>
      <c r="D122" s="44">
        <v>79535281.489999995</v>
      </c>
      <c r="E122" s="44">
        <v>4126351</v>
      </c>
      <c r="F122" s="137">
        <v>2239207.17</v>
      </c>
      <c r="G122" s="137">
        <v>727296.83</v>
      </c>
      <c r="H122" s="137">
        <v>537516</v>
      </c>
      <c r="I122" s="137">
        <v>82503</v>
      </c>
      <c r="J122" s="137">
        <v>539828</v>
      </c>
      <c r="K122" s="137">
        <v>0</v>
      </c>
      <c r="L122" s="46">
        <v>5.1880761879478703E-2</v>
      </c>
      <c r="M122" s="46">
        <v>6.7582083061789597E-3</v>
      </c>
    </row>
    <row r="123" spans="1:13" x14ac:dyDescent="0.35">
      <c r="A123" s="43" t="s">
        <v>268</v>
      </c>
      <c r="B123" s="43" t="s">
        <v>132</v>
      </c>
      <c r="C123" s="43" t="s">
        <v>166</v>
      </c>
      <c r="D123" s="44">
        <v>91180827.349999994</v>
      </c>
      <c r="E123" s="44">
        <v>4510195.92</v>
      </c>
      <c r="F123" s="137">
        <v>2579764.9700000002</v>
      </c>
      <c r="G123" s="137">
        <v>743490.41</v>
      </c>
      <c r="H123" s="137">
        <v>335175.53999999998</v>
      </c>
      <c r="I123" s="137">
        <v>41591.9</v>
      </c>
      <c r="J123" s="137">
        <v>810173.1</v>
      </c>
      <c r="K123" s="137">
        <v>0</v>
      </c>
      <c r="L123" s="46">
        <v>4.9464301334835398E-2</v>
      </c>
      <c r="M123" s="46">
        <v>3.6759431751306601E-3</v>
      </c>
    </row>
    <row r="124" spans="1:13" x14ac:dyDescent="0.35">
      <c r="A124" s="43" t="s">
        <v>269</v>
      </c>
      <c r="B124" s="43" t="s">
        <v>132</v>
      </c>
      <c r="C124" s="43" t="s">
        <v>168</v>
      </c>
      <c r="D124" s="44">
        <v>95751399.790000007</v>
      </c>
      <c r="E124" s="44">
        <v>6180500.8499999996</v>
      </c>
      <c r="F124" s="137">
        <v>4063464.11</v>
      </c>
      <c r="G124" s="137">
        <v>887905.94</v>
      </c>
      <c r="H124" s="137">
        <v>539444.65</v>
      </c>
      <c r="I124" s="137">
        <v>40815.5</v>
      </c>
      <c r="J124" s="137">
        <v>648870.65</v>
      </c>
      <c r="K124" s="137">
        <v>0</v>
      </c>
      <c r="L124" s="46">
        <v>6.4547368117384707E-2</v>
      </c>
      <c r="M124" s="46">
        <v>5.6338043222668201E-3</v>
      </c>
    </row>
    <row r="125" spans="1:13" x14ac:dyDescent="0.35">
      <c r="A125" s="43" t="s">
        <v>270</v>
      </c>
      <c r="B125" s="43" t="s">
        <v>144</v>
      </c>
      <c r="C125" s="43" t="s">
        <v>148</v>
      </c>
      <c r="D125" s="44">
        <v>560316632</v>
      </c>
      <c r="E125" s="44">
        <v>46987108</v>
      </c>
      <c r="F125" s="137">
        <v>21458956</v>
      </c>
      <c r="G125" s="137">
        <v>14259899</v>
      </c>
      <c r="H125" s="137">
        <v>503584</v>
      </c>
      <c r="I125" s="137">
        <v>983074</v>
      </c>
      <c r="J125" s="137">
        <v>1880162</v>
      </c>
      <c r="K125" s="137">
        <v>7901433</v>
      </c>
      <c r="L125" s="46">
        <v>8.3858135412264501E-2</v>
      </c>
      <c r="M125" s="46">
        <v>8.9874897734608004E-4</v>
      </c>
    </row>
    <row r="126" spans="1:13" x14ac:dyDescent="0.35">
      <c r="A126" s="43" t="s">
        <v>271</v>
      </c>
      <c r="B126" s="43" t="s">
        <v>144</v>
      </c>
      <c r="C126" s="43" t="s">
        <v>150</v>
      </c>
      <c r="D126" s="44">
        <v>568447004</v>
      </c>
      <c r="E126" s="44">
        <v>47323995</v>
      </c>
      <c r="F126" s="137">
        <v>21505701</v>
      </c>
      <c r="G126" s="137">
        <v>13510145</v>
      </c>
      <c r="H126" s="137">
        <v>577014</v>
      </c>
      <c r="I126" s="137">
        <v>993180</v>
      </c>
      <c r="J126" s="137">
        <v>2166241</v>
      </c>
      <c r="K126" s="137">
        <v>8571714</v>
      </c>
      <c r="L126" s="46">
        <v>8.3251375531922106E-2</v>
      </c>
      <c r="M126" s="46">
        <v>1.0150708789732699E-3</v>
      </c>
    </row>
    <row r="127" spans="1:13" x14ac:dyDescent="0.35">
      <c r="A127" s="43" t="s">
        <v>272</v>
      </c>
      <c r="B127" s="43" t="s">
        <v>144</v>
      </c>
      <c r="C127" s="43" t="s">
        <v>152</v>
      </c>
      <c r="D127" s="44">
        <v>583832315</v>
      </c>
      <c r="E127" s="44">
        <v>46151321</v>
      </c>
      <c r="F127" s="137">
        <v>22417150</v>
      </c>
      <c r="G127" s="137">
        <v>13973949</v>
      </c>
      <c r="H127" s="137">
        <v>439083</v>
      </c>
      <c r="I127" s="137">
        <v>840036</v>
      </c>
      <c r="J127" s="137">
        <v>183817</v>
      </c>
      <c r="K127" s="137">
        <v>8297286</v>
      </c>
      <c r="L127" s="46">
        <v>7.9048932055088394E-2</v>
      </c>
      <c r="M127" s="46">
        <v>7.5207039541824597E-4</v>
      </c>
    </row>
    <row r="128" spans="1:13" x14ac:dyDescent="0.35">
      <c r="A128" s="43" t="s">
        <v>273</v>
      </c>
      <c r="B128" s="43" t="s">
        <v>144</v>
      </c>
      <c r="C128" s="43" t="s">
        <v>154</v>
      </c>
      <c r="D128" s="44">
        <v>603626004</v>
      </c>
      <c r="E128" s="44">
        <v>46672764</v>
      </c>
      <c r="F128" s="137">
        <v>22015559</v>
      </c>
      <c r="G128" s="137">
        <v>14023027</v>
      </c>
      <c r="H128" s="137">
        <v>499792</v>
      </c>
      <c r="I128" s="137">
        <v>1576837</v>
      </c>
      <c r="J128" s="137">
        <v>212000</v>
      </c>
      <c r="K128" s="137">
        <v>8345549</v>
      </c>
      <c r="L128" s="46">
        <v>7.7320664932785096E-2</v>
      </c>
      <c r="M128" s="46">
        <v>8.2798288458096295E-4</v>
      </c>
    </row>
    <row r="129" spans="1:13" x14ac:dyDescent="0.35">
      <c r="A129" s="43" t="s">
        <v>274</v>
      </c>
      <c r="B129" s="43" t="s">
        <v>144</v>
      </c>
      <c r="C129" s="43" t="s">
        <v>156</v>
      </c>
      <c r="D129" s="44">
        <v>624801369</v>
      </c>
      <c r="E129" s="44">
        <v>49016518</v>
      </c>
      <c r="F129" s="137">
        <v>22028356</v>
      </c>
      <c r="G129" s="137">
        <v>14212776</v>
      </c>
      <c r="H129" s="137">
        <v>178028</v>
      </c>
      <c r="I129" s="137">
        <v>2511165</v>
      </c>
      <c r="J129" s="137">
        <v>287524</v>
      </c>
      <c r="K129" s="137">
        <v>9798669</v>
      </c>
      <c r="L129" s="46">
        <v>7.8451361395784694E-2</v>
      </c>
      <c r="M129" s="46">
        <v>2.84935355191259E-4</v>
      </c>
    </row>
    <row r="130" spans="1:13" x14ac:dyDescent="0.35">
      <c r="A130" s="43" t="s">
        <v>275</v>
      </c>
      <c r="B130" s="43" t="s">
        <v>144</v>
      </c>
      <c r="C130" s="43" t="s">
        <v>158</v>
      </c>
      <c r="D130" s="44">
        <v>658131036</v>
      </c>
      <c r="E130" s="44">
        <v>50867375</v>
      </c>
      <c r="F130" s="137">
        <v>23373744</v>
      </c>
      <c r="G130" s="137">
        <v>13633419</v>
      </c>
      <c r="H130" s="137">
        <v>244740</v>
      </c>
      <c r="I130" s="137">
        <v>2434998</v>
      </c>
      <c r="J130" s="137">
        <v>339793</v>
      </c>
      <c r="K130" s="137">
        <v>10840681</v>
      </c>
      <c r="L130" s="46">
        <v>7.7290649152731997E-2</v>
      </c>
      <c r="M130" s="46">
        <v>3.7187123325391999E-4</v>
      </c>
    </row>
    <row r="131" spans="1:13" x14ac:dyDescent="0.35">
      <c r="A131" s="43" t="s">
        <v>276</v>
      </c>
      <c r="B131" s="43" t="s">
        <v>144</v>
      </c>
      <c r="C131" s="43" t="s">
        <v>160</v>
      </c>
      <c r="D131" s="44">
        <v>676778805</v>
      </c>
      <c r="E131" s="44">
        <v>54526818</v>
      </c>
      <c r="F131" s="137">
        <v>31132565</v>
      </c>
      <c r="G131" s="137">
        <v>13419781</v>
      </c>
      <c r="H131" s="137">
        <v>2917400</v>
      </c>
      <c r="I131" s="137">
        <v>2478828</v>
      </c>
      <c r="J131" s="137">
        <v>438317</v>
      </c>
      <c r="K131" s="137">
        <v>4139927</v>
      </c>
      <c r="L131" s="46">
        <v>8.0568152544316193E-2</v>
      </c>
      <c r="M131" s="46">
        <v>4.3107141926526501E-3</v>
      </c>
    </row>
    <row r="132" spans="1:13" x14ac:dyDescent="0.35">
      <c r="A132" s="43" t="s">
        <v>277</v>
      </c>
      <c r="B132" s="43" t="s">
        <v>144</v>
      </c>
      <c r="C132" s="43" t="s">
        <v>162</v>
      </c>
      <c r="D132" s="44">
        <v>688496181</v>
      </c>
      <c r="E132" s="44">
        <v>53191575</v>
      </c>
      <c r="F132" s="137">
        <v>32482370</v>
      </c>
      <c r="G132" s="137">
        <v>14242238</v>
      </c>
      <c r="H132" s="137">
        <v>3212353</v>
      </c>
      <c r="I132" s="137">
        <v>2478828</v>
      </c>
      <c r="J132" s="137">
        <v>601231</v>
      </c>
      <c r="K132" s="137">
        <v>174555</v>
      </c>
      <c r="L132" s="46">
        <v>7.7257618078203999E-2</v>
      </c>
      <c r="M132" s="46">
        <v>4.6657528228177597E-3</v>
      </c>
    </row>
    <row r="133" spans="1:13" x14ac:dyDescent="0.35">
      <c r="A133" s="43" t="s">
        <v>278</v>
      </c>
      <c r="B133" s="43" t="s">
        <v>144</v>
      </c>
      <c r="C133" s="43" t="s">
        <v>164</v>
      </c>
      <c r="D133" s="44">
        <v>738661921</v>
      </c>
      <c r="E133" s="44">
        <v>56528021</v>
      </c>
      <c r="F133" s="137">
        <v>34421560</v>
      </c>
      <c r="G133" s="137">
        <v>15464461</v>
      </c>
      <c r="H133" s="137">
        <v>3220680</v>
      </c>
      <c r="I133" s="137">
        <v>2478828</v>
      </c>
      <c r="J133" s="137">
        <v>757433</v>
      </c>
      <c r="K133" s="137">
        <v>185059</v>
      </c>
      <c r="L133" s="46">
        <v>7.6527595904053697E-2</v>
      </c>
      <c r="M133" s="46">
        <v>4.3601543662083499E-3</v>
      </c>
    </row>
    <row r="134" spans="1:13" x14ac:dyDescent="0.35">
      <c r="A134" s="43" t="s">
        <v>279</v>
      </c>
      <c r="B134" s="43" t="s">
        <v>144</v>
      </c>
      <c r="C134" s="43" t="s">
        <v>166</v>
      </c>
      <c r="D134" s="44">
        <v>843477840</v>
      </c>
      <c r="E134" s="44">
        <v>66656171</v>
      </c>
      <c r="F134" s="137">
        <v>38205752</v>
      </c>
      <c r="G134" s="137">
        <v>21316842</v>
      </c>
      <c r="H134" s="137">
        <v>3809976</v>
      </c>
      <c r="I134" s="137">
        <v>2478828</v>
      </c>
      <c r="J134" s="137">
        <v>844773</v>
      </c>
      <c r="K134" s="137">
        <v>0</v>
      </c>
      <c r="L134" s="46">
        <v>7.9025396802362896E-2</v>
      </c>
      <c r="M134" s="46">
        <v>4.5169841095054697E-3</v>
      </c>
    </row>
    <row r="135" spans="1:13" x14ac:dyDescent="0.35">
      <c r="A135" s="43" t="s">
        <v>280</v>
      </c>
      <c r="B135" s="43" t="s">
        <v>144</v>
      </c>
      <c r="C135" s="43" t="s">
        <v>168</v>
      </c>
      <c r="D135" s="44">
        <v>888403935</v>
      </c>
      <c r="E135" s="44">
        <v>68210841</v>
      </c>
      <c r="F135" s="137">
        <v>35367475</v>
      </c>
      <c r="G135" s="137">
        <v>23886041</v>
      </c>
      <c r="H135" s="137">
        <v>5532687</v>
      </c>
      <c r="I135" s="137">
        <v>2478828</v>
      </c>
      <c r="J135" s="137">
        <v>909289</v>
      </c>
      <c r="K135" s="137">
        <v>36521</v>
      </c>
      <c r="L135" s="46">
        <v>7.6779084730190905E-2</v>
      </c>
      <c r="M135" s="46">
        <v>6.2276705246696101E-3</v>
      </c>
    </row>
    <row r="136" spans="1:13" x14ac:dyDescent="0.35">
      <c r="A136" s="43" t="s">
        <v>281</v>
      </c>
      <c r="B136" s="43" t="s">
        <v>130</v>
      </c>
      <c r="C136" s="43" t="s">
        <v>148</v>
      </c>
      <c r="D136" s="44">
        <v>796689774.59000003</v>
      </c>
      <c r="E136" s="44">
        <v>78195721.700000003</v>
      </c>
      <c r="F136" s="137">
        <v>29485622.02</v>
      </c>
      <c r="G136" s="137">
        <v>23421855.460000001</v>
      </c>
      <c r="H136" s="137">
        <v>4543476.2699999996</v>
      </c>
      <c r="I136" s="137">
        <v>7083624</v>
      </c>
      <c r="J136" s="137">
        <v>1417288</v>
      </c>
      <c r="K136" s="137">
        <v>12243855.949999999</v>
      </c>
      <c r="L136" s="46">
        <v>9.8150778626776999E-2</v>
      </c>
      <c r="M136" s="46">
        <v>5.7029428705021399E-3</v>
      </c>
    </row>
    <row r="137" spans="1:13" x14ac:dyDescent="0.35">
      <c r="A137" s="43" t="s">
        <v>282</v>
      </c>
      <c r="B137" s="43" t="s">
        <v>130</v>
      </c>
      <c r="C137" s="43" t="s">
        <v>150</v>
      </c>
      <c r="D137" s="44">
        <v>817854404.00999999</v>
      </c>
      <c r="E137" s="44">
        <v>96564595.010000005</v>
      </c>
      <c r="F137" s="137">
        <v>51593547.030000001</v>
      </c>
      <c r="G137" s="137">
        <v>30702078.949999999</v>
      </c>
      <c r="H137" s="137">
        <v>5641250.1100000003</v>
      </c>
      <c r="I137" s="137">
        <v>7371000</v>
      </c>
      <c r="J137" s="137">
        <v>1256718.92</v>
      </c>
      <c r="K137" s="137">
        <v>0</v>
      </c>
      <c r="L137" s="46">
        <v>0.118070642569798</v>
      </c>
      <c r="M137" s="46">
        <v>6.8976214865880004E-3</v>
      </c>
    </row>
    <row r="138" spans="1:13" x14ac:dyDescent="0.35">
      <c r="A138" s="43" t="s">
        <v>283</v>
      </c>
      <c r="B138" s="43" t="s">
        <v>130</v>
      </c>
      <c r="C138" s="43" t="s">
        <v>152</v>
      </c>
      <c r="D138" s="44">
        <v>840993698.08000004</v>
      </c>
      <c r="E138" s="44">
        <v>98658924.170000002</v>
      </c>
      <c r="F138" s="137">
        <v>47268065.590000004</v>
      </c>
      <c r="G138" s="137">
        <v>36493338.479999997</v>
      </c>
      <c r="H138" s="137">
        <v>5339487.29</v>
      </c>
      <c r="I138" s="137">
        <v>7370000</v>
      </c>
      <c r="J138" s="137">
        <v>2039645.95</v>
      </c>
      <c r="K138" s="137">
        <v>148386.85999998599</v>
      </c>
      <c r="L138" s="46">
        <v>0.117312322785818</v>
      </c>
      <c r="M138" s="46">
        <v>6.3490217610311702E-3</v>
      </c>
    </row>
    <row r="139" spans="1:13" x14ac:dyDescent="0.35">
      <c r="A139" s="43" t="s">
        <v>284</v>
      </c>
      <c r="B139" s="43" t="s">
        <v>130</v>
      </c>
      <c r="C139" s="43" t="s">
        <v>154</v>
      </c>
      <c r="D139" s="44">
        <v>871734885.84000003</v>
      </c>
      <c r="E139" s="44">
        <v>92494072.879999995</v>
      </c>
      <c r="F139" s="137">
        <v>47542148.609999999</v>
      </c>
      <c r="G139" s="137">
        <v>27082298.739999998</v>
      </c>
      <c r="H139" s="137">
        <v>7689831.1799999997</v>
      </c>
      <c r="I139" s="137">
        <v>7738000</v>
      </c>
      <c r="J139" s="137">
        <v>2319721</v>
      </c>
      <c r="K139" s="137">
        <v>122073.349999994</v>
      </c>
      <c r="L139" s="46">
        <v>0.106103443125226</v>
      </c>
      <c r="M139" s="46">
        <v>8.8212956770568098E-3</v>
      </c>
    </row>
    <row r="140" spans="1:13" x14ac:dyDescent="0.35">
      <c r="A140" s="43" t="s">
        <v>285</v>
      </c>
      <c r="B140" s="43" t="s">
        <v>130</v>
      </c>
      <c r="C140" s="43" t="s">
        <v>156</v>
      </c>
      <c r="D140" s="44">
        <v>896278832.69000006</v>
      </c>
      <c r="E140" s="44">
        <v>95678504.170000002</v>
      </c>
      <c r="F140" s="137">
        <v>50854047.009999998</v>
      </c>
      <c r="G140" s="137">
        <v>26355457.239999998</v>
      </c>
      <c r="H140" s="137">
        <v>7262368.0199999996</v>
      </c>
      <c r="I140" s="137">
        <v>7961000</v>
      </c>
      <c r="J140" s="137">
        <v>3116244</v>
      </c>
      <c r="K140" s="137">
        <v>129387.900000005</v>
      </c>
      <c r="L140" s="46">
        <v>0.10675082427512</v>
      </c>
      <c r="M140" s="46">
        <v>8.1027998822681899E-3</v>
      </c>
    </row>
    <row r="141" spans="1:13" x14ac:dyDescent="0.35">
      <c r="A141" s="43" t="s">
        <v>286</v>
      </c>
      <c r="B141" s="43" t="s">
        <v>130</v>
      </c>
      <c r="C141" s="43" t="s">
        <v>158</v>
      </c>
      <c r="D141" s="44">
        <v>919030239.99000001</v>
      </c>
      <c r="E141" s="44">
        <v>94126307.469999999</v>
      </c>
      <c r="F141" s="137">
        <v>49788952.109999999</v>
      </c>
      <c r="G141" s="137">
        <v>26261610.079999998</v>
      </c>
      <c r="H141" s="137">
        <v>6660463.75</v>
      </c>
      <c r="I141" s="137">
        <v>8015000</v>
      </c>
      <c r="J141" s="137">
        <v>3216706</v>
      </c>
      <c r="K141" s="137">
        <v>183575.52999998999</v>
      </c>
      <c r="L141" s="46">
        <v>0.102419162476116</v>
      </c>
      <c r="M141" s="46">
        <v>7.2472737676972099E-3</v>
      </c>
    </row>
    <row r="142" spans="1:13" x14ac:dyDescent="0.35">
      <c r="A142" s="43" t="s">
        <v>287</v>
      </c>
      <c r="B142" s="43" t="s">
        <v>130</v>
      </c>
      <c r="C142" s="43" t="s">
        <v>160</v>
      </c>
      <c r="D142" s="44">
        <v>932862855.84000003</v>
      </c>
      <c r="E142" s="44">
        <v>94292295.390000001</v>
      </c>
      <c r="F142" s="137">
        <v>50337777.799999997</v>
      </c>
      <c r="G142" s="137">
        <v>26256308</v>
      </c>
      <c r="H142" s="137">
        <v>7166208.04</v>
      </c>
      <c r="I142" s="137">
        <v>7996006.9100000001</v>
      </c>
      <c r="J142" s="137">
        <v>2254395</v>
      </c>
      <c r="K142" s="137">
        <v>281599.63999999902</v>
      </c>
      <c r="L142" s="46">
        <v>0.10107841125809899</v>
      </c>
      <c r="M142" s="46">
        <v>7.6819523846805501E-3</v>
      </c>
    </row>
    <row r="143" spans="1:13" x14ac:dyDescent="0.35">
      <c r="A143" s="43" t="s">
        <v>288</v>
      </c>
      <c r="B143" s="43" t="s">
        <v>130</v>
      </c>
      <c r="C143" s="43" t="s">
        <v>162</v>
      </c>
      <c r="D143" s="44">
        <v>954423116.04999995</v>
      </c>
      <c r="E143" s="44">
        <v>96617868.519999996</v>
      </c>
      <c r="F143" s="137">
        <v>50282037.359999999</v>
      </c>
      <c r="G143" s="137">
        <v>27647979.210000001</v>
      </c>
      <c r="H143" s="137">
        <v>7184290.4199999999</v>
      </c>
      <c r="I143" s="137">
        <v>7992078.7000000002</v>
      </c>
      <c r="J143" s="137">
        <v>3226255.86</v>
      </c>
      <c r="K143" s="137">
        <v>285226.97000001202</v>
      </c>
      <c r="L143" s="46">
        <v>0.101231693674673</v>
      </c>
      <c r="M143" s="46">
        <v>7.5273642257671696E-3</v>
      </c>
    </row>
    <row r="144" spans="1:13" x14ac:dyDescent="0.35">
      <c r="A144" s="43" t="s">
        <v>289</v>
      </c>
      <c r="B144" s="43" t="s">
        <v>130</v>
      </c>
      <c r="C144" s="43" t="s">
        <v>164</v>
      </c>
      <c r="D144" s="44">
        <v>1002786261</v>
      </c>
      <c r="E144" s="44">
        <v>97033230.049999997</v>
      </c>
      <c r="F144" s="137">
        <v>49781361.740000002</v>
      </c>
      <c r="G144" s="137">
        <v>28042216.609999999</v>
      </c>
      <c r="H144" s="137">
        <v>7983899.0199999996</v>
      </c>
      <c r="I144" s="137">
        <v>7992078.7000000002</v>
      </c>
      <c r="J144" s="137">
        <v>3213867.58</v>
      </c>
      <c r="K144" s="137">
        <v>19806.400000011501</v>
      </c>
      <c r="L144" s="46">
        <v>9.6763621345625897E-2</v>
      </c>
      <c r="M144" s="46">
        <v>7.96171560232415E-3</v>
      </c>
    </row>
    <row r="145" spans="1:13" x14ac:dyDescent="0.35">
      <c r="A145" s="43" t="s">
        <v>290</v>
      </c>
      <c r="B145" s="43" t="s">
        <v>130</v>
      </c>
      <c r="C145" s="43" t="s">
        <v>166</v>
      </c>
      <c r="D145" s="44">
        <v>1152481392.29</v>
      </c>
      <c r="E145" s="44">
        <v>111233628.13</v>
      </c>
      <c r="F145" s="137">
        <v>62184684.399999999</v>
      </c>
      <c r="G145" s="137">
        <v>28819131.579999998</v>
      </c>
      <c r="H145" s="137">
        <v>9316348.5</v>
      </c>
      <c r="I145" s="137">
        <v>7992078.7000000002</v>
      </c>
      <c r="J145" s="137">
        <v>2898577.88</v>
      </c>
      <c r="K145" s="137">
        <v>22807.070000000302</v>
      </c>
      <c r="L145" s="46">
        <v>9.6516636948885501E-2</v>
      </c>
      <c r="M145" s="46">
        <v>8.0837300821736107E-3</v>
      </c>
    </row>
    <row r="146" spans="1:13" x14ac:dyDescent="0.35">
      <c r="A146" s="43" t="s">
        <v>291</v>
      </c>
      <c r="B146" s="43" t="s">
        <v>130</v>
      </c>
      <c r="C146" s="43" t="s">
        <v>168</v>
      </c>
      <c r="D146" s="44">
        <v>1231191479.6600001</v>
      </c>
      <c r="E146" s="44">
        <v>117821566.20999999</v>
      </c>
      <c r="F146" s="137">
        <v>63709638.909999996</v>
      </c>
      <c r="G146" s="137">
        <v>32910279.48</v>
      </c>
      <c r="H146" s="137">
        <v>10996816.15</v>
      </c>
      <c r="I146" s="137">
        <v>7992078.7000000002</v>
      </c>
      <c r="J146" s="137">
        <v>2182336.4</v>
      </c>
      <c r="K146" s="137">
        <v>30416.570000024501</v>
      </c>
      <c r="L146" s="46">
        <v>9.5697191019009503E-2</v>
      </c>
      <c r="M146" s="46">
        <v>8.9318488079830009E-3</v>
      </c>
    </row>
    <row r="147" spans="1:13" x14ac:dyDescent="0.35">
      <c r="A147" s="43" t="s">
        <v>292</v>
      </c>
      <c r="B147" s="43" t="s">
        <v>293</v>
      </c>
      <c r="C147" s="43" t="s">
        <v>148</v>
      </c>
      <c r="D147" s="44">
        <v>2623685804</v>
      </c>
      <c r="E147" s="44">
        <v>263473131</v>
      </c>
      <c r="F147" s="137">
        <v>142645563</v>
      </c>
      <c r="G147" s="137">
        <v>67121960</v>
      </c>
      <c r="H147" s="137">
        <v>15334902</v>
      </c>
      <c r="I147" s="137">
        <v>35794173</v>
      </c>
      <c r="J147" s="137">
        <v>0</v>
      </c>
      <c r="K147" s="137">
        <v>2576533</v>
      </c>
      <c r="L147" s="46">
        <v>0.10042099194892801</v>
      </c>
      <c r="M147" s="46">
        <v>5.8447936016655802E-3</v>
      </c>
    </row>
    <row r="148" spans="1:13" x14ac:dyDescent="0.35">
      <c r="A148" s="43" t="s">
        <v>294</v>
      </c>
      <c r="B148" s="43" t="s">
        <v>293</v>
      </c>
      <c r="C148" s="43" t="s">
        <v>150</v>
      </c>
      <c r="D148" s="44">
        <v>2646387501.8200002</v>
      </c>
      <c r="E148" s="44">
        <v>266718486.44</v>
      </c>
      <c r="F148" s="137">
        <v>147447607.18000001</v>
      </c>
      <c r="G148" s="137">
        <v>66490891.479999997</v>
      </c>
      <c r="H148" s="137">
        <v>15112901.470000001</v>
      </c>
      <c r="I148" s="137">
        <v>36148171</v>
      </c>
      <c r="J148" s="137">
        <v>0</v>
      </c>
      <c r="K148" s="137">
        <v>1518915.31</v>
      </c>
      <c r="L148" s="46">
        <v>0.100785877448624</v>
      </c>
      <c r="M148" s="46">
        <v>5.7107666430582802E-3</v>
      </c>
    </row>
    <row r="149" spans="1:13" x14ac:dyDescent="0.35">
      <c r="A149" s="43" t="s">
        <v>295</v>
      </c>
      <c r="B149" s="43" t="s">
        <v>293</v>
      </c>
      <c r="C149" s="43" t="s">
        <v>152</v>
      </c>
      <c r="D149" s="44">
        <v>2678838244.3499999</v>
      </c>
      <c r="E149" s="44">
        <v>267332500.84999999</v>
      </c>
      <c r="F149" s="137">
        <v>154366896.80000001</v>
      </c>
      <c r="G149" s="137">
        <v>58756803.619999997</v>
      </c>
      <c r="H149" s="137">
        <v>16425231</v>
      </c>
      <c r="I149" s="137">
        <v>36654245</v>
      </c>
      <c r="J149" s="137">
        <v>0</v>
      </c>
      <c r="K149" s="137">
        <v>1129324.4299999799</v>
      </c>
      <c r="L149" s="46">
        <v>9.9794193028950998E-2</v>
      </c>
      <c r="M149" s="46">
        <v>6.1314754762228901E-3</v>
      </c>
    </row>
    <row r="150" spans="1:13" x14ac:dyDescent="0.35">
      <c r="A150" s="43" t="s">
        <v>296</v>
      </c>
      <c r="B150" s="43" t="s">
        <v>293</v>
      </c>
      <c r="C150" s="43" t="s">
        <v>154</v>
      </c>
      <c r="D150" s="44">
        <v>2737826927.9299998</v>
      </c>
      <c r="E150" s="44">
        <v>274361192.75</v>
      </c>
      <c r="F150" s="137">
        <v>158849922.46000001</v>
      </c>
      <c r="G150" s="137">
        <v>61998402.079999998</v>
      </c>
      <c r="H150" s="137">
        <v>14789613</v>
      </c>
      <c r="I150" s="137">
        <v>35440238.210000001</v>
      </c>
      <c r="J150" s="137">
        <v>0</v>
      </c>
      <c r="K150" s="137">
        <v>3283016.9999999902</v>
      </c>
      <c r="L150" s="46">
        <v>0.100211298950674</v>
      </c>
      <c r="M150" s="46">
        <v>5.4019532239687803E-3</v>
      </c>
    </row>
    <row r="151" spans="1:13" x14ac:dyDescent="0.35">
      <c r="A151" s="43" t="s">
        <v>297</v>
      </c>
      <c r="B151" s="43" t="s">
        <v>293</v>
      </c>
      <c r="C151" s="43" t="s">
        <v>156</v>
      </c>
      <c r="D151" s="44">
        <v>2825836527.6599998</v>
      </c>
      <c r="E151" s="44">
        <v>281109529.68000001</v>
      </c>
      <c r="F151" s="137">
        <v>165481448.37</v>
      </c>
      <c r="G151" s="137">
        <v>63475728.579999998</v>
      </c>
      <c r="H151" s="137">
        <v>17452820.719999999</v>
      </c>
      <c r="I151" s="137">
        <v>34648650</v>
      </c>
      <c r="J151" s="137">
        <v>0</v>
      </c>
      <c r="K151" s="137">
        <v>50882.010000005401</v>
      </c>
      <c r="L151" s="46">
        <v>9.9478340989802197E-2</v>
      </c>
      <c r="M151" s="46">
        <v>6.1761607754614901E-3</v>
      </c>
    </row>
    <row r="152" spans="1:13" x14ac:dyDescent="0.35">
      <c r="A152" s="43" t="s">
        <v>298</v>
      </c>
      <c r="B152" s="43" t="s">
        <v>293</v>
      </c>
      <c r="C152" s="43" t="s">
        <v>158</v>
      </c>
      <c r="D152" s="44">
        <v>2981949929.6700001</v>
      </c>
      <c r="E152" s="44">
        <v>283371637.42000002</v>
      </c>
      <c r="F152" s="137">
        <v>172763258.5</v>
      </c>
      <c r="G152" s="137">
        <v>56503523.469999999</v>
      </c>
      <c r="H152" s="137">
        <v>18953948.449999999</v>
      </c>
      <c r="I152" s="137">
        <v>35097518</v>
      </c>
      <c r="J152" s="137">
        <v>0</v>
      </c>
      <c r="K152" s="137">
        <v>53389.000000018597</v>
      </c>
      <c r="L152" s="46">
        <v>9.5028972351443697E-2</v>
      </c>
      <c r="M152" s="46">
        <v>6.3562262603441997E-3</v>
      </c>
    </row>
    <row r="153" spans="1:13" x14ac:dyDescent="0.35">
      <c r="A153" s="43" t="s">
        <v>299</v>
      </c>
      <c r="B153" s="43" t="s">
        <v>293</v>
      </c>
      <c r="C153" s="43" t="s">
        <v>160</v>
      </c>
      <c r="D153" s="44">
        <v>3048544187.9499998</v>
      </c>
      <c r="E153" s="44">
        <v>286150335.52999997</v>
      </c>
      <c r="F153" s="137">
        <v>174814543.5</v>
      </c>
      <c r="G153" s="137">
        <v>52469362.439999998</v>
      </c>
      <c r="H153" s="137">
        <v>18130707.59</v>
      </c>
      <c r="I153" s="137">
        <v>40185253</v>
      </c>
      <c r="J153" s="137">
        <v>0</v>
      </c>
      <c r="K153" s="137">
        <v>550468.99999997404</v>
      </c>
      <c r="L153" s="46">
        <v>9.3864585155454899E-2</v>
      </c>
      <c r="M153" s="46">
        <v>5.9473330456108701E-3</v>
      </c>
    </row>
    <row r="154" spans="1:13" x14ac:dyDescent="0.35">
      <c r="A154" s="43" t="s">
        <v>300</v>
      </c>
      <c r="B154" s="43" t="s">
        <v>293</v>
      </c>
      <c r="C154" s="43" t="s">
        <v>162</v>
      </c>
      <c r="D154" s="44">
        <v>3126965126.2399998</v>
      </c>
      <c r="E154" s="44">
        <v>298899054.05000001</v>
      </c>
      <c r="F154" s="137">
        <v>178554372.12</v>
      </c>
      <c r="G154" s="137">
        <v>55209411.799999997</v>
      </c>
      <c r="H154" s="137">
        <v>17675918.129999999</v>
      </c>
      <c r="I154" s="137">
        <v>47396629</v>
      </c>
      <c r="J154" s="137">
        <v>0</v>
      </c>
      <c r="K154" s="137">
        <v>62723.000000007502</v>
      </c>
      <c r="L154" s="46">
        <v>9.5587587959258494E-2</v>
      </c>
      <c r="M154" s="46">
        <v>5.6527391308819298E-3</v>
      </c>
    </row>
    <row r="155" spans="1:13" x14ac:dyDescent="0.35">
      <c r="A155" s="43" t="s">
        <v>301</v>
      </c>
      <c r="B155" s="43" t="s">
        <v>293</v>
      </c>
      <c r="C155" s="43" t="s">
        <v>164</v>
      </c>
      <c r="D155" s="44">
        <v>3291198724.6799998</v>
      </c>
      <c r="E155" s="44">
        <v>315181789.38999999</v>
      </c>
      <c r="F155" s="137">
        <v>180242892.5</v>
      </c>
      <c r="G155" s="137">
        <v>57584253.119999997</v>
      </c>
      <c r="H155" s="137">
        <v>19908324.77</v>
      </c>
      <c r="I155" s="137">
        <v>51068383</v>
      </c>
      <c r="J155" s="137">
        <v>6312152</v>
      </c>
      <c r="K155" s="137">
        <v>65783.999999981403</v>
      </c>
      <c r="L155" s="46">
        <v>9.5765043607521694E-2</v>
      </c>
      <c r="M155" s="46">
        <v>6.0489585817810696E-3</v>
      </c>
    </row>
    <row r="156" spans="1:13" x14ac:dyDescent="0.35">
      <c r="A156" s="43" t="s">
        <v>302</v>
      </c>
      <c r="B156" s="43" t="s">
        <v>293</v>
      </c>
      <c r="C156" s="43" t="s">
        <v>123</v>
      </c>
      <c r="D156" s="44">
        <v>3785802470.8499999</v>
      </c>
      <c r="E156" s="44">
        <v>407898292.5</v>
      </c>
      <c r="F156" s="137">
        <v>245940382.75</v>
      </c>
      <c r="G156" s="137">
        <v>76708972.120000005</v>
      </c>
      <c r="H156" s="137">
        <v>25136456.620000001</v>
      </c>
      <c r="I156" s="137">
        <v>51670621</v>
      </c>
      <c r="J156" s="137">
        <v>8405120</v>
      </c>
      <c r="K156" s="137">
        <v>36740.009999997899</v>
      </c>
      <c r="L156" s="46">
        <v>0.10774420895985599</v>
      </c>
      <c r="M156" s="46">
        <v>6.6396640642363697E-3</v>
      </c>
    </row>
    <row r="157" spans="1:13" x14ac:dyDescent="0.35">
      <c r="A157" s="43" t="s">
        <v>303</v>
      </c>
      <c r="B157" s="43" t="s">
        <v>293</v>
      </c>
      <c r="C157" s="43" t="s">
        <v>166</v>
      </c>
      <c r="D157" s="44">
        <v>3884171599.8600001</v>
      </c>
      <c r="E157" s="44">
        <v>425378497.41000003</v>
      </c>
      <c r="F157" s="137">
        <v>256922089</v>
      </c>
      <c r="G157" s="137">
        <v>75046283.25</v>
      </c>
      <c r="H157" s="137">
        <v>28610265.16</v>
      </c>
      <c r="I157" s="137">
        <v>54160112</v>
      </c>
      <c r="J157" s="137">
        <v>10592978</v>
      </c>
      <c r="K157" s="137">
        <v>46769.999999966501</v>
      </c>
      <c r="L157" s="46">
        <v>0.109515886843241</v>
      </c>
      <c r="M157" s="46">
        <v>7.3658602418675903E-3</v>
      </c>
    </row>
    <row r="158" spans="1:13" x14ac:dyDescent="0.35">
      <c r="A158" s="43" t="s">
        <v>304</v>
      </c>
      <c r="B158" s="43" t="s">
        <v>293</v>
      </c>
      <c r="C158" s="43" t="s">
        <v>168</v>
      </c>
      <c r="D158" s="44">
        <v>3976390926.5100002</v>
      </c>
      <c r="E158" s="44">
        <v>395072357.04000002</v>
      </c>
      <c r="F158" s="137">
        <v>225991325.5</v>
      </c>
      <c r="G158" s="137">
        <v>79110131.879999995</v>
      </c>
      <c r="H158" s="137">
        <v>31535056.66</v>
      </c>
      <c r="I158" s="137">
        <v>48416738</v>
      </c>
      <c r="J158" s="137">
        <v>9970838</v>
      </c>
      <c r="K158" s="137">
        <v>48266.999999966501</v>
      </c>
      <c r="L158" s="46">
        <v>9.9354506219725996E-2</v>
      </c>
      <c r="M158" s="46">
        <v>7.930572532434E-3</v>
      </c>
    </row>
    <row r="159" spans="1:13" x14ac:dyDescent="0.35">
      <c r="A159" s="43" t="s">
        <v>305</v>
      </c>
      <c r="B159" s="43" t="s">
        <v>125</v>
      </c>
      <c r="C159" s="43" t="s">
        <v>148</v>
      </c>
      <c r="D159" s="44">
        <v>905504225.35000002</v>
      </c>
      <c r="E159" s="44">
        <v>69826307</v>
      </c>
      <c r="F159" s="137">
        <v>36368314.509999998</v>
      </c>
      <c r="G159" s="137">
        <v>17931024.25</v>
      </c>
      <c r="H159" s="137">
        <v>3585718</v>
      </c>
      <c r="I159" s="137">
        <v>5661159</v>
      </c>
      <c r="J159" s="137">
        <v>4266723</v>
      </c>
      <c r="K159" s="137">
        <v>2013368.24</v>
      </c>
      <c r="L159" s="46">
        <v>7.7113176333341096E-2</v>
      </c>
      <c r="M159" s="46">
        <v>3.9599130513322898E-3</v>
      </c>
    </row>
    <row r="160" spans="1:13" x14ac:dyDescent="0.35">
      <c r="A160" s="43" t="s">
        <v>306</v>
      </c>
      <c r="B160" s="43" t="s">
        <v>125</v>
      </c>
      <c r="C160" s="43" t="s">
        <v>150</v>
      </c>
      <c r="D160" s="44">
        <v>914877721.49000001</v>
      </c>
      <c r="E160" s="44">
        <v>72491654</v>
      </c>
      <c r="F160" s="137">
        <v>37889163.859999999</v>
      </c>
      <c r="G160" s="137">
        <v>18062226.670000002</v>
      </c>
      <c r="H160" s="137">
        <v>3946232</v>
      </c>
      <c r="I160" s="137">
        <v>5689476</v>
      </c>
      <c r="J160" s="137">
        <v>4314932</v>
      </c>
      <c r="K160" s="137">
        <v>2589623.4700000002</v>
      </c>
      <c r="L160" s="46">
        <v>7.9236440343019507E-2</v>
      </c>
      <c r="M160" s="46">
        <v>4.3133982906185904E-3</v>
      </c>
    </row>
    <row r="161" spans="1:13" x14ac:dyDescent="0.35">
      <c r="A161" s="43" t="s">
        <v>307</v>
      </c>
      <c r="B161" s="43" t="s">
        <v>125</v>
      </c>
      <c r="C161" s="43" t="s">
        <v>152</v>
      </c>
      <c r="D161" s="44">
        <v>939159856.36000001</v>
      </c>
      <c r="E161" s="44">
        <v>71503328</v>
      </c>
      <c r="F161" s="137">
        <v>36589106.189999998</v>
      </c>
      <c r="G161" s="137">
        <v>17501921.149999999</v>
      </c>
      <c r="H161" s="137">
        <v>4236930</v>
      </c>
      <c r="I161" s="137">
        <v>6099106</v>
      </c>
      <c r="J161" s="137">
        <v>4257712</v>
      </c>
      <c r="K161" s="137">
        <v>2818552.66</v>
      </c>
      <c r="L161" s="46">
        <v>7.6135417752131104E-2</v>
      </c>
      <c r="M161" s="46">
        <v>4.5114044976555003E-3</v>
      </c>
    </row>
    <row r="162" spans="1:13" x14ac:dyDescent="0.35">
      <c r="A162" s="43" t="s">
        <v>308</v>
      </c>
      <c r="B162" s="43" t="s">
        <v>125</v>
      </c>
      <c r="C162" s="43" t="s">
        <v>154</v>
      </c>
      <c r="D162" s="44">
        <v>1017788826.4299999</v>
      </c>
      <c r="E162" s="44">
        <v>72018904.980000004</v>
      </c>
      <c r="F162" s="137">
        <v>36122548.490000002</v>
      </c>
      <c r="G162" s="137">
        <v>18506023.149999999</v>
      </c>
      <c r="H162" s="137">
        <v>4435004</v>
      </c>
      <c r="I162" s="137">
        <v>6206134</v>
      </c>
      <c r="J162" s="137">
        <v>4317199</v>
      </c>
      <c r="K162" s="137">
        <v>2431996.34</v>
      </c>
      <c r="L162" s="46">
        <v>7.0760164692133407E-2</v>
      </c>
      <c r="M162" s="46">
        <v>4.3574893777879598E-3</v>
      </c>
    </row>
    <row r="163" spans="1:13" x14ac:dyDescent="0.35">
      <c r="A163" s="43" t="s">
        <v>309</v>
      </c>
      <c r="B163" s="43" t="s">
        <v>125</v>
      </c>
      <c r="C163" s="43" t="s">
        <v>156</v>
      </c>
      <c r="D163" s="44">
        <v>1077007568</v>
      </c>
      <c r="E163" s="44">
        <v>74820262</v>
      </c>
      <c r="F163" s="137">
        <v>36988479.939999998</v>
      </c>
      <c r="G163" s="137">
        <v>19925036.260000002</v>
      </c>
      <c r="H163" s="137">
        <v>4756520</v>
      </c>
      <c r="I163" s="137">
        <v>6004817</v>
      </c>
      <c r="J163" s="137">
        <v>4458007</v>
      </c>
      <c r="K163" s="137">
        <v>2687401.8</v>
      </c>
      <c r="L163" s="46">
        <v>6.9470507193316197E-2</v>
      </c>
      <c r="M163" s="46">
        <v>4.41642207661813E-3</v>
      </c>
    </row>
    <row r="164" spans="1:13" x14ac:dyDescent="0.35">
      <c r="A164" s="43" t="s">
        <v>310</v>
      </c>
      <c r="B164" s="43" t="s">
        <v>125</v>
      </c>
      <c r="C164" s="43" t="s">
        <v>158</v>
      </c>
      <c r="D164" s="44">
        <v>1109302414.4200001</v>
      </c>
      <c r="E164" s="44">
        <v>72974846.989999995</v>
      </c>
      <c r="F164" s="137">
        <v>35859282</v>
      </c>
      <c r="G164" s="137">
        <v>19173873.09</v>
      </c>
      <c r="H164" s="137">
        <v>5854011</v>
      </c>
      <c r="I164" s="137">
        <v>6025912</v>
      </c>
      <c r="J164" s="137">
        <v>4468059</v>
      </c>
      <c r="K164" s="137">
        <v>1593709.9000000099</v>
      </c>
      <c r="L164" s="46">
        <v>6.5784447993070497E-2</v>
      </c>
      <c r="M164" s="46">
        <v>5.2772002691987103E-3</v>
      </c>
    </row>
    <row r="165" spans="1:13" x14ac:dyDescent="0.35">
      <c r="A165" s="43" t="s">
        <v>311</v>
      </c>
      <c r="B165" s="43" t="s">
        <v>125</v>
      </c>
      <c r="C165" s="43" t="s">
        <v>160</v>
      </c>
      <c r="D165" s="44">
        <v>1147804437.1099999</v>
      </c>
      <c r="E165" s="44">
        <v>74984039.010000005</v>
      </c>
      <c r="F165" s="137">
        <v>37684602.509999998</v>
      </c>
      <c r="G165" s="137">
        <v>18126269.699999999</v>
      </c>
      <c r="H165" s="137">
        <v>5938690</v>
      </c>
      <c r="I165" s="137">
        <v>6001452</v>
      </c>
      <c r="J165" s="137">
        <v>4752317</v>
      </c>
      <c r="K165" s="137">
        <v>2480707.79999999</v>
      </c>
      <c r="L165" s="46">
        <v>6.5328235878577501E-2</v>
      </c>
      <c r="M165" s="46">
        <v>5.1739563012604597E-3</v>
      </c>
    </row>
    <row r="166" spans="1:13" x14ac:dyDescent="0.35">
      <c r="A166" s="43" t="s">
        <v>312</v>
      </c>
      <c r="B166" s="43" t="s">
        <v>125</v>
      </c>
      <c r="C166" s="43" t="s">
        <v>162</v>
      </c>
      <c r="D166" s="44">
        <v>1175126355</v>
      </c>
      <c r="E166" s="44">
        <v>81234624</v>
      </c>
      <c r="F166" s="137">
        <v>40799198</v>
      </c>
      <c r="G166" s="137">
        <v>19951768</v>
      </c>
      <c r="H166" s="137">
        <v>6120554</v>
      </c>
      <c r="I166" s="137">
        <v>7230580</v>
      </c>
      <c r="J166" s="137">
        <v>4529142</v>
      </c>
      <c r="K166" s="137">
        <v>2603382</v>
      </c>
      <c r="L166" s="46">
        <v>6.9128416407612595E-2</v>
      </c>
      <c r="M166" s="46">
        <v>5.2084220339012003E-3</v>
      </c>
    </row>
    <row r="167" spans="1:13" x14ac:dyDescent="0.35">
      <c r="A167" s="43" t="s">
        <v>313</v>
      </c>
      <c r="B167" s="43" t="s">
        <v>125</v>
      </c>
      <c r="C167" s="43" t="s">
        <v>164</v>
      </c>
      <c r="D167" s="44">
        <v>1259619211</v>
      </c>
      <c r="E167" s="44">
        <v>85260642</v>
      </c>
      <c r="F167" s="137">
        <v>43856833</v>
      </c>
      <c r="G167" s="137">
        <v>19911265</v>
      </c>
      <c r="H167" s="137">
        <v>7112038</v>
      </c>
      <c r="I167" s="137">
        <v>7412361</v>
      </c>
      <c r="J167" s="137">
        <v>4581854</v>
      </c>
      <c r="K167" s="137">
        <v>2386291</v>
      </c>
      <c r="L167" s="46">
        <v>6.7687632306205003E-2</v>
      </c>
      <c r="M167" s="46">
        <v>5.6461809552379102E-3</v>
      </c>
    </row>
    <row r="168" spans="1:13" x14ac:dyDescent="0.35">
      <c r="A168" s="43" t="s">
        <v>314</v>
      </c>
      <c r="B168" s="43" t="s">
        <v>125</v>
      </c>
      <c r="C168" s="43" t="s">
        <v>166</v>
      </c>
      <c r="D168" s="44">
        <v>1436855460</v>
      </c>
      <c r="E168" s="44">
        <v>100325434</v>
      </c>
      <c r="F168" s="137">
        <v>63055276</v>
      </c>
      <c r="G168" s="137">
        <v>17576988</v>
      </c>
      <c r="H168" s="137">
        <v>7227818</v>
      </c>
      <c r="I168" s="137">
        <v>7727476</v>
      </c>
      <c r="J168" s="137">
        <v>4737876</v>
      </c>
      <c r="K168" s="137">
        <v>0</v>
      </c>
      <c r="L168" s="46">
        <v>6.9822913155092203E-2</v>
      </c>
      <c r="M168" s="46">
        <v>5.0303027696327902E-3</v>
      </c>
    </row>
    <row r="169" spans="1:13" x14ac:dyDescent="0.35">
      <c r="A169" s="43" t="s">
        <v>315</v>
      </c>
      <c r="B169" s="43" t="s">
        <v>125</v>
      </c>
      <c r="C169" s="43" t="s">
        <v>168</v>
      </c>
      <c r="D169" s="44">
        <v>1522829612.1500001</v>
      </c>
      <c r="E169" s="44">
        <v>104143028</v>
      </c>
      <c r="F169" s="137">
        <v>57989044</v>
      </c>
      <c r="G169" s="137">
        <v>20880080</v>
      </c>
      <c r="H169" s="137">
        <v>11362320</v>
      </c>
      <c r="I169" s="137">
        <v>7882025</v>
      </c>
      <c r="J169" s="137">
        <v>5276817</v>
      </c>
      <c r="K169" s="137">
        <v>752742</v>
      </c>
      <c r="L169" s="46">
        <v>6.8387840089979696E-2</v>
      </c>
      <c r="M169" s="46">
        <v>7.4613206292712996E-3</v>
      </c>
    </row>
    <row r="170" spans="1:13" x14ac:dyDescent="0.35">
      <c r="A170" s="43" t="s">
        <v>316</v>
      </c>
      <c r="B170" s="43" t="s">
        <v>122</v>
      </c>
      <c r="C170" s="43" t="s">
        <v>148</v>
      </c>
      <c r="D170" s="44">
        <v>104885551</v>
      </c>
      <c r="E170" s="44">
        <v>0</v>
      </c>
      <c r="F170" s="137">
        <v>0</v>
      </c>
      <c r="G170" s="137">
        <v>0</v>
      </c>
      <c r="H170" s="137">
        <v>0</v>
      </c>
      <c r="I170" s="137">
        <v>0</v>
      </c>
      <c r="J170" s="137">
        <v>0</v>
      </c>
      <c r="K170" s="137">
        <v>0</v>
      </c>
      <c r="L170" s="46">
        <v>0</v>
      </c>
      <c r="M170" s="46">
        <v>0</v>
      </c>
    </row>
    <row r="171" spans="1:13" x14ac:dyDescent="0.35">
      <c r="A171" s="43" t="s">
        <v>317</v>
      </c>
      <c r="B171" s="43" t="s">
        <v>122</v>
      </c>
      <c r="C171" s="43" t="s">
        <v>150</v>
      </c>
      <c r="D171" s="44">
        <v>106604864</v>
      </c>
      <c r="E171" s="44">
        <v>0</v>
      </c>
      <c r="F171" s="137">
        <v>0</v>
      </c>
      <c r="G171" s="137">
        <v>0</v>
      </c>
      <c r="H171" s="137">
        <v>0</v>
      </c>
      <c r="I171" s="137">
        <v>0</v>
      </c>
      <c r="J171" s="137">
        <v>0</v>
      </c>
      <c r="K171" s="137">
        <v>0</v>
      </c>
      <c r="L171" s="46">
        <v>0</v>
      </c>
      <c r="M171" s="46">
        <v>0</v>
      </c>
    </row>
    <row r="172" spans="1:13" x14ac:dyDescent="0.35">
      <c r="A172" s="43" t="s">
        <v>318</v>
      </c>
      <c r="B172" s="43" t="s">
        <v>122</v>
      </c>
      <c r="C172" s="43" t="s">
        <v>152</v>
      </c>
      <c r="D172" s="44">
        <v>111506839</v>
      </c>
      <c r="E172" s="44">
        <v>0</v>
      </c>
      <c r="F172" s="137">
        <v>0</v>
      </c>
      <c r="G172" s="137">
        <v>0</v>
      </c>
      <c r="H172" s="137">
        <v>0</v>
      </c>
      <c r="I172" s="137">
        <v>0</v>
      </c>
      <c r="J172" s="137">
        <v>0</v>
      </c>
      <c r="K172" s="137">
        <v>0</v>
      </c>
      <c r="L172" s="46">
        <v>0</v>
      </c>
      <c r="M172" s="46">
        <v>0</v>
      </c>
    </row>
    <row r="173" spans="1:13" x14ac:dyDescent="0.35">
      <c r="A173" s="43" t="s">
        <v>319</v>
      </c>
      <c r="B173" s="43" t="s">
        <v>122</v>
      </c>
      <c r="C173" s="43" t="s">
        <v>154</v>
      </c>
      <c r="D173" s="44">
        <v>115268748</v>
      </c>
      <c r="E173" s="44">
        <v>0</v>
      </c>
      <c r="F173" s="137">
        <v>0</v>
      </c>
      <c r="G173" s="137">
        <v>0</v>
      </c>
      <c r="H173" s="137">
        <v>0</v>
      </c>
      <c r="I173" s="137">
        <v>0</v>
      </c>
      <c r="J173" s="137">
        <v>0</v>
      </c>
      <c r="K173" s="137">
        <v>0</v>
      </c>
      <c r="L173" s="46">
        <v>0</v>
      </c>
      <c r="M173" s="46">
        <v>0</v>
      </c>
    </row>
    <row r="174" spans="1:13" x14ac:dyDescent="0.35">
      <c r="A174" s="43" t="s">
        <v>320</v>
      </c>
      <c r="B174" s="43" t="s">
        <v>122</v>
      </c>
      <c r="C174" s="43" t="s">
        <v>160</v>
      </c>
      <c r="D174" s="44">
        <v>123565900</v>
      </c>
      <c r="E174" s="44">
        <v>0</v>
      </c>
      <c r="F174" s="137">
        <v>0</v>
      </c>
      <c r="G174" s="137">
        <v>0</v>
      </c>
      <c r="H174" s="137">
        <v>0</v>
      </c>
      <c r="I174" s="137">
        <v>0</v>
      </c>
      <c r="J174" s="137">
        <v>0</v>
      </c>
      <c r="K174" s="137">
        <v>0</v>
      </c>
      <c r="L174" s="46">
        <v>0</v>
      </c>
      <c r="M174" s="46">
        <v>0</v>
      </c>
    </row>
    <row r="175" spans="1:13" x14ac:dyDescent="0.35">
      <c r="A175" s="43" t="s">
        <v>321</v>
      </c>
      <c r="B175" s="43" t="s">
        <v>248</v>
      </c>
      <c r="C175" s="43" t="s">
        <v>166</v>
      </c>
      <c r="D175" s="44">
        <v>73142360</v>
      </c>
      <c r="E175" s="44">
        <v>3290677</v>
      </c>
      <c r="F175" s="137">
        <v>2569982</v>
      </c>
      <c r="G175" s="137">
        <v>128803</v>
      </c>
      <c r="H175" s="137">
        <v>566584</v>
      </c>
      <c r="I175" s="137">
        <v>0</v>
      </c>
      <c r="J175" s="137">
        <v>25307</v>
      </c>
      <c r="K175" s="137">
        <v>1</v>
      </c>
      <c r="L175" s="46">
        <v>4.4990030400987903E-2</v>
      </c>
      <c r="M175" s="46">
        <v>7.7463182757570304E-3</v>
      </c>
    </row>
    <row r="176" spans="1:13" x14ac:dyDescent="0.35">
      <c r="A176" s="43" t="s">
        <v>322</v>
      </c>
      <c r="B176" s="43" t="s">
        <v>122</v>
      </c>
      <c r="C176" s="43" t="s">
        <v>156</v>
      </c>
      <c r="D176" s="44">
        <v>121325531</v>
      </c>
      <c r="E176" s="44">
        <v>0</v>
      </c>
      <c r="F176" s="137">
        <v>0</v>
      </c>
      <c r="G176" s="137">
        <v>0</v>
      </c>
      <c r="H176" s="137">
        <v>0</v>
      </c>
      <c r="I176" s="137">
        <v>0</v>
      </c>
      <c r="J176" s="137">
        <v>0</v>
      </c>
      <c r="K176" s="137">
        <v>0</v>
      </c>
      <c r="L176" s="46">
        <v>0</v>
      </c>
      <c r="M176" s="46">
        <v>0</v>
      </c>
    </row>
    <row r="177" spans="1:13" x14ac:dyDescent="0.35">
      <c r="A177" s="43" t="s">
        <v>323</v>
      </c>
      <c r="B177" s="43" t="s">
        <v>122</v>
      </c>
      <c r="C177" s="43" t="s">
        <v>158</v>
      </c>
      <c r="D177" s="44">
        <v>126044870</v>
      </c>
      <c r="E177" s="44">
        <v>0</v>
      </c>
      <c r="F177" s="137">
        <v>0</v>
      </c>
      <c r="G177" s="137">
        <v>0</v>
      </c>
      <c r="H177" s="137">
        <v>0</v>
      </c>
      <c r="I177" s="137">
        <v>0</v>
      </c>
      <c r="J177" s="137">
        <v>0</v>
      </c>
      <c r="K177" s="137">
        <v>0</v>
      </c>
      <c r="L177" s="46">
        <v>0</v>
      </c>
      <c r="M177" s="46">
        <v>0</v>
      </c>
    </row>
    <row r="178" spans="1:13" x14ac:dyDescent="0.35">
      <c r="A178" s="43" t="s">
        <v>324</v>
      </c>
      <c r="B178" s="43" t="s">
        <v>122</v>
      </c>
      <c r="C178" s="43" t="s">
        <v>162</v>
      </c>
      <c r="D178" s="44">
        <v>131701655</v>
      </c>
      <c r="E178" s="44">
        <v>0</v>
      </c>
      <c r="F178" s="137">
        <v>0</v>
      </c>
      <c r="G178" s="137">
        <v>0</v>
      </c>
      <c r="H178" s="137">
        <v>0</v>
      </c>
      <c r="I178" s="137">
        <v>0</v>
      </c>
      <c r="J178" s="137">
        <v>0</v>
      </c>
      <c r="K178" s="137">
        <v>0</v>
      </c>
      <c r="L178" s="46">
        <v>0</v>
      </c>
      <c r="M178" s="46">
        <v>0</v>
      </c>
    </row>
    <row r="179" spans="1:13" x14ac:dyDescent="0.35">
      <c r="A179" s="43" t="s">
        <v>325</v>
      </c>
      <c r="B179" s="43" t="s">
        <v>122</v>
      </c>
      <c r="C179" s="43" t="s">
        <v>164</v>
      </c>
      <c r="D179" s="44">
        <v>141824482</v>
      </c>
      <c r="E179" s="44">
        <v>0</v>
      </c>
      <c r="F179" s="137">
        <v>0</v>
      </c>
      <c r="G179" s="137">
        <v>0</v>
      </c>
      <c r="H179" s="137">
        <v>0</v>
      </c>
      <c r="I179" s="137">
        <v>0</v>
      </c>
      <c r="J179" s="137">
        <v>0</v>
      </c>
      <c r="K179" s="137">
        <v>0</v>
      </c>
      <c r="L179" s="46">
        <v>0</v>
      </c>
      <c r="M179" s="46">
        <v>0</v>
      </c>
    </row>
    <row r="180" spans="1:13" x14ac:dyDescent="0.35">
      <c r="A180" s="43" t="s">
        <v>326</v>
      </c>
      <c r="B180" s="43" t="s">
        <v>122</v>
      </c>
      <c r="C180" s="43" t="s">
        <v>166</v>
      </c>
      <c r="D180" s="44">
        <v>176992804</v>
      </c>
      <c r="E180" s="44">
        <v>0</v>
      </c>
      <c r="F180" s="137">
        <v>0</v>
      </c>
      <c r="G180" s="137">
        <v>0</v>
      </c>
      <c r="H180" s="137">
        <v>0</v>
      </c>
      <c r="I180" s="137">
        <v>0</v>
      </c>
      <c r="J180" s="137">
        <v>0</v>
      </c>
      <c r="K180" s="137">
        <v>0</v>
      </c>
      <c r="L180" s="46">
        <v>0</v>
      </c>
      <c r="M180" s="46">
        <v>0</v>
      </c>
    </row>
    <row r="181" spans="1:13" x14ac:dyDescent="0.35">
      <c r="A181" s="43" t="s">
        <v>327</v>
      </c>
      <c r="B181" s="43" t="s">
        <v>122</v>
      </c>
      <c r="C181" s="43" t="s">
        <v>168</v>
      </c>
      <c r="D181" s="44">
        <v>191117243.47</v>
      </c>
      <c r="E181" s="44">
        <v>0</v>
      </c>
      <c r="F181" s="137">
        <v>0</v>
      </c>
      <c r="G181" s="137">
        <v>0</v>
      </c>
      <c r="H181" s="137">
        <v>0</v>
      </c>
      <c r="I181" s="137">
        <v>0</v>
      </c>
      <c r="J181" s="137">
        <v>0</v>
      </c>
      <c r="K181" s="137">
        <v>0</v>
      </c>
      <c r="L181" s="46">
        <v>0</v>
      </c>
      <c r="M181" s="46">
        <v>0</v>
      </c>
    </row>
    <row r="182" spans="1:13" x14ac:dyDescent="0.35">
      <c r="A182" s="43" t="s">
        <v>328</v>
      </c>
      <c r="B182" s="43" t="s">
        <v>329</v>
      </c>
      <c r="C182" s="43" t="s">
        <v>148</v>
      </c>
      <c r="D182" s="44">
        <v>34019970</v>
      </c>
      <c r="E182" s="44">
        <v>34019970</v>
      </c>
      <c r="F182" s="137">
        <v>34019970</v>
      </c>
      <c r="G182" s="137">
        <v>0</v>
      </c>
      <c r="H182" s="137">
        <v>0</v>
      </c>
      <c r="I182" s="137">
        <v>0</v>
      </c>
      <c r="J182" s="137">
        <v>0</v>
      </c>
      <c r="K182" s="137">
        <v>0</v>
      </c>
      <c r="L182" s="46">
        <v>1</v>
      </c>
      <c r="M182" s="46">
        <v>0</v>
      </c>
    </row>
    <row r="183" spans="1:13" x14ac:dyDescent="0.35">
      <c r="A183" s="43" t="s">
        <v>330</v>
      </c>
      <c r="B183" s="43" t="s">
        <v>329</v>
      </c>
      <c r="C183" s="43" t="s">
        <v>150</v>
      </c>
      <c r="D183" s="44">
        <v>35003348</v>
      </c>
      <c r="E183" s="44">
        <v>35003348</v>
      </c>
      <c r="F183" s="137">
        <v>35003348</v>
      </c>
      <c r="G183" s="137">
        <v>0</v>
      </c>
      <c r="H183" s="137">
        <v>0</v>
      </c>
      <c r="I183" s="137">
        <v>0</v>
      </c>
      <c r="J183" s="137">
        <v>0</v>
      </c>
      <c r="K183" s="137">
        <v>0</v>
      </c>
      <c r="L183" s="46">
        <v>1</v>
      </c>
      <c r="M183" s="46">
        <v>0</v>
      </c>
    </row>
    <row r="184" spans="1:13" x14ac:dyDescent="0.35">
      <c r="A184" s="43" t="s">
        <v>331</v>
      </c>
      <c r="B184" s="43" t="s">
        <v>329</v>
      </c>
      <c r="C184" s="43" t="s">
        <v>152</v>
      </c>
      <c r="D184" s="44">
        <v>35227621</v>
      </c>
      <c r="E184" s="44">
        <v>35227621</v>
      </c>
      <c r="F184" s="137">
        <v>35227621</v>
      </c>
      <c r="G184" s="137">
        <v>0</v>
      </c>
      <c r="H184" s="137">
        <v>0</v>
      </c>
      <c r="I184" s="137">
        <v>0</v>
      </c>
      <c r="J184" s="137">
        <v>0</v>
      </c>
      <c r="K184" s="137">
        <v>0</v>
      </c>
      <c r="L184" s="46">
        <v>1</v>
      </c>
      <c r="M184" s="46">
        <v>0</v>
      </c>
    </row>
    <row r="185" spans="1:13" x14ac:dyDescent="0.35">
      <c r="A185" s="43" t="s">
        <v>332</v>
      </c>
      <c r="B185" s="43" t="s">
        <v>329</v>
      </c>
      <c r="C185" s="43" t="s">
        <v>154</v>
      </c>
      <c r="D185" s="44">
        <v>35394893</v>
      </c>
      <c r="E185" s="44">
        <v>35394893</v>
      </c>
      <c r="F185" s="137">
        <v>35394893</v>
      </c>
      <c r="G185" s="137">
        <v>0</v>
      </c>
      <c r="H185" s="137">
        <v>0</v>
      </c>
      <c r="I185" s="137">
        <v>0</v>
      </c>
      <c r="J185" s="137">
        <v>0</v>
      </c>
      <c r="K185" s="137">
        <v>0</v>
      </c>
      <c r="L185" s="46">
        <v>1</v>
      </c>
      <c r="M185" s="46">
        <v>0</v>
      </c>
    </row>
    <row r="186" spans="1:13" x14ac:dyDescent="0.35">
      <c r="A186" s="43" t="s">
        <v>333</v>
      </c>
      <c r="B186" s="43" t="s">
        <v>329</v>
      </c>
      <c r="C186" s="43" t="s">
        <v>156</v>
      </c>
      <c r="D186" s="44">
        <v>35072508</v>
      </c>
      <c r="E186" s="44">
        <v>35072508</v>
      </c>
      <c r="F186" s="137">
        <v>35072508</v>
      </c>
      <c r="G186" s="137">
        <v>0</v>
      </c>
      <c r="H186" s="137">
        <v>0</v>
      </c>
      <c r="I186" s="137">
        <v>0</v>
      </c>
      <c r="J186" s="137">
        <v>0</v>
      </c>
      <c r="K186" s="137">
        <v>0</v>
      </c>
      <c r="L186" s="46">
        <v>1</v>
      </c>
      <c r="M186" s="46">
        <v>0</v>
      </c>
    </row>
    <row r="187" spans="1:13" x14ac:dyDescent="0.35">
      <c r="A187" s="43" t="s">
        <v>334</v>
      </c>
      <c r="B187" s="43" t="s">
        <v>329</v>
      </c>
      <c r="C187" s="43" t="s">
        <v>158</v>
      </c>
      <c r="D187" s="44">
        <v>33052751</v>
      </c>
      <c r="E187" s="44">
        <v>33052751</v>
      </c>
      <c r="F187" s="137">
        <v>33052751</v>
      </c>
      <c r="G187" s="137">
        <v>0</v>
      </c>
      <c r="H187" s="137">
        <v>0</v>
      </c>
      <c r="I187" s="137">
        <v>0</v>
      </c>
      <c r="J187" s="137">
        <v>0</v>
      </c>
      <c r="K187" s="137">
        <v>0</v>
      </c>
      <c r="L187" s="46">
        <v>1</v>
      </c>
      <c r="M187" s="46">
        <v>0</v>
      </c>
    </row>
    <row r="188" spans="1:13" x14ac:dyDescent="0.35">
      <c r="A188" s="43" t="s">
        <v>335</v>
      </c>
      <c r="B188" s="43" t="s">
        <v>329</v>
      </c>
      <c r="C188" s="43" t="s">
        <v>160</v>
      </c>
      <c r="D188" s="44">
        <v>34922931</v>
      </c>
      <c r="E188" s="44">
        <v>34922931</v>
      </c>
      <c r="F188" s="137">
        <v>34922931</v>
      </c>
      <c r="G188" s="137">
        <v>0</v>
      </c>
      <c r="H188" s="137">
        <v>0</v>
      </c>
      <c r="I188" s="137">
        <v>0</v>
      </c>
      <c r="J188" s="137">
        <v>0</v>
      </c>
      <c r="K188" s="137">
        <v>0</v>
      </c>
      <c r="L188" s="46">
        <v>1</v>
      </c>
      <c r="M188" s="46">
        <v>0</v>
      </c>
    </row>
    <row r="189" spans="1:13" x14ac:dyDescent="0.35">
      <c r="A189" s="43" t="s">
        <v>336</v>
      </c>
      <c r="B189" s="43" t="s">
        <v>329</v>
      </c>
      <c r="C189" s="43" t="s">
        <v>162</v>
      </c>
      <c r="D189" s="44">
        <v>35651043</v>
      </c>
      <c r="E189" s="44">
        <v>35651043</v>
      </c>
      <c r="F189" s="137">
        <v>35651043</v>
      </c>
      <c r="G189" s="137">
        <v>0</v>
      </c>
      <c r="H189" s="137">
        <v>0</v>
      </c>
      <c r="I189" s="137">
        <v>0</v>
      </c>
      <c r="J189" s="137">
        <v>0</v>
      </c>
      <c r="K189" s="137">
        <v>0</v>
      </c>
      <c r="L189" s="46">
        <v>1</v>
      </c>
      <c r="M189" s="46">
        <v>0</v>
      </c>
    </row>
    <row r="190" spans="1:13" x14ac:dyDescent="0.35">
      <c r="A190" s="43" t="s">
        <v>337</v>
      </c>
      <c r="B190" s="43" t="s">
        <v>329</v>
      </c>
      <c r="C190" s="43" t="s">
        <v>164</v>
      </c>
      <c r="D190" s="44">
        <v>37695804.600000001</v>
      </c>
      <c r="E190" s="44">
        <v>37695804.600000001</v>
      </c>
      <c r="F190" s="137">
        <v>37695804.600000001</v>
      </c>
      <c r="G190" s="137">
        <v>0</v>
      </c>
      <c r="H190" s="137">
        <v>0</v>
      </c>
      <c r="I190" s="137">
        <v>0</v>
      </c>
      <c r="J190" s="137">
        <v>0</v>
      </c>
      <c r="K190" s="137">
        <v>0</v>
      </c>
      <c r="L190" s="46">
        <v>1</v>
      </c>
      <c r="M190" s="46">
        <v>0</v>
      </c>
    </row>
    <row r="191" spans="1:13" x14ac:dyDescent="0.35">
      <c r="A191" s="43" t="s">
        <v>338</v>
      </c>
      <c r="B191" s="43" t="s">
        <v>329</v>
      </c>
      <c r="C191" s="43" t="s">
        <v>123</v>
      </c>
      <c r="D191" s="44">
        <v>39635337.32</v>
      </c>
      <c r="E191" s="44">
        <v>39635337.32</v>
      </c>
      <c r="F191" s="137">
        <v>39635337.32</v>
      </c>
      <c r="G191" s="137">
        <v>0</v>
      </c>
      <c r="H191" s="137">
        <v>0</v>
      </c>
      <c r="I191" s="137">
        <v>0</v>
      </c>
      <c r="J191" s="137">
        <v>0</v>
      </c>
      <c r="K191" s="137">
        <v>0</v>
      </c>
      <c r="L191" s="46">
        <v>1</v>
      </c>
      <c r="M191" s="46">
        <v>0</v>
      </c>
    </row>
    <row r="192" spans="1:13" x14ac:dyDescent="0.35">
      <c r="A192" s="43" t="s">
        <v>339</v>
      </c>
      <c r="B192" s="43" t="s">
        <v>329</v>
      </c>
      <c r="C192" s="43" t="s">
        <v>166</v>
      </c>
      <c r="D192" s="44">
        <v>40205123.109999999</v>
      </c>
      <c r="E192" s="44">
        <v>40205123.109999999</v>
      </c>
      <c r="F192" s="137">
        <v>40205123.109999999</v>
      </c>
      <c r="G192" s="137">
        <v>0</v>
      </c>
      <c r="H192" s="137">
        <v>0</v>
      </c>
      <c r="I192" s="137">
        <v>0</v>
      </c>
      <c r="J192" s="137">
        <v>0</v>
      </c>
      <c r="K192" s="137">
        <v>0</v>
      </c>
      <c r="L192" s="46">
        <v>1</v>
      </c>
      <c r="M192" s="46">
        <v>0</v>
      </c>
    </row>
    <row r="193" spans="1:13" x14ac:dyDescent="0.35">
      <c r="A193" s="43" t="s">
        <v>340</v>
      </c>
      <c r="B193" s="43" t="s">
        <v>329</v>
      </c>
      <c r="C193" s="43" t="s">
        <v>168</v>
      </c>
      <c r="D193" s="44">
        <v>42453164.289999999</v>
      </c>
      <c r="E193" s="44">
        <v>42453164.289999999</v>
      </c>
      <c r="F193" s="137">
        <v>42453164.289999999</v>
      </c>
      <c r="G193" s="137">
        <v>0</v>
      </c>
      <c r="H193" s="137">
        <v>0</v>
      </c>
      <c r="I193" s="137">
        <v>0</v>
      </c>
      <c r="J193" s="137">
        <v>0</v>
      </c>
      <c r="K193" s="137">
        <v>0</v>
      </c>
      <c r="L193" s="46">
        <v>1</v>
      </c>
      <c r="M193" s="46">
        <v>0</v>
      </c>
    </row>
    <row r="194" spans="1:13" x14ac:dyDescent="0.35">
      <c r="A194" s="43" t="s">
        <v>341</v>
      </c>
      <c r="B194" s="43" t="s">
        <v>342</v>
      </c>
      <c r="C194" s="43" t="s">
        <v>168</v>
      </c>
      <c r="D194" s="44">
        <v>15314932414.290001</v>
      </c>
      <c r="E194" s="44">
        <v>1306790858.7</v>
      </c>
      <c r="F194" s="137">
        <v>752601244.44000006</v>
      </c>
      <c r="G194" s="137">
        <v>294769767.13</v>
      </c>
      <c r="H194" s="137">
        <v>114799084.37</v>
      </c>
      <c r="I194" s="137">
        <v>103820618.65000001</v>
      </c>
      <c r="J194" s="137">
        <v>32424474.66</v>
      </c>
      <c r="K194" s="137">
        <v>8375669.4499997497</v>
      </c>
      <c r="L194" s="46">
        <v>8.5327889366371895E-2</v>
      </c>
      <c r="M194" s="46">
        <v>7.4958923268171702E-3</v>
      </c>
    </row>
    <row r="195" spans="1:13" x14ac:dyDescent="0.35">
      <c r="A195" s="43" t="s">
        <v>343</v>
      </c>
      <c r="B195" s="43" t="s">
        <v>342</v>
      </c>
      <c r="C195" s="43" t="s">
        <v>166</v>
      </c>
      <c r="D195" s="44">
        <v>14797490449.017593</v>
      </c>
      <c r="E195" s="44">
        <v>1281672986.5769219</v>
      </c>
      <c r="F195" s="137">
        <v>747386807.40854359</v>
      </c>
      <c r="G195" s="137">
        <v>279461814.18661177</v>
      </c>
      <c r="H195" s="137">
        <v>97915331.792060286</v>
      </c>
      <c r="I195" s="137">
        <v>117932508.51082945</v>
      </c>
      <c r="J195" s="137">
        <v>31947488.484153584</v>
      </c>
      <c r="K195" s="137">
        <v>6980414.3999999296</v>
      </c>
      <c r="L195" s="46">
        <v>8.6614212794576415E-2</v>
      </c>
      <c r="M195" s="46">
        <v>6.6170228073072273E-3</v>
      </c>
    </row>
    <row r="196" spans="1:13" x14ac:dyDescent="0.35">
      <c r="A196" s="43" t="s">
        <v>344</v>
      </c>
      <c r="B196" s="43" t="s">
        <v>342</v>
      </c>
      <c r="C196" s="43" t="s">
        <v>123</v>
      </c>
      <c r="D196" s="44">
        <v>14238992066.33</v>
      </c>
      <c r="E196" s="44">
        <v>1229351966.9066401</v>
      </c>
      <c r="F196" s="137" t="s">
        <v>345</v>
      </c>
      <c r="G196" s="137" t="s">
        <v>345</v>
      </c>
      <c r="H196" s="137">
        <v>88253905.968925297</v>
      </c>
      <c r="I196" s="137" t="s">
        <v>345</v>
      </c>
      <c r="J196" s="137" t="s">
        <v>345</v>
      </c>
      <c r="K196" s="137">
        <v>1141098060.93771</v>
      </c>
      <c r="L196" s="46">
        <v>8.6337007646320907E-2</v>
      </c>
      <c r="M196" s="46">
        <v>6.1980444653532401E-3</v>
      </c>
    </row>
    <row r="197" spans="1:13" x14ac:dyDescent="0.35">
      <c r="A197" s="43" t="s">
        <v>346</v>
      </c>
      <c r="B197" s="43" t="s">
        <v>342</v>
      </c>
      <c r="C197" s="43" t="s">
        <v>164</v>
      </c>
      <c r="D197" s="44">
        <v>12686600865.25</v>
      </c>
      <c r="E197" s="44">
        <v>1066931443.25</v>
      </c>
      <c r="F197" s="137">
        <v>604730742.40999997</v>
      </c>
      <c r="G197" s="137">
        <v>245263257.71000001</v>
      </c>
      <c r="H197" s="137">
        <v>76928279.299999997</v>
      </c>
      <c r="I197" s="137">
        <v>109058376.67</v>
      </c>
      <c r="J197" s="137">
        <v>24704868.190000001</v>
      </c>
      <c r="K197" s="137">
        <v>6245918.9699999997</v>
      </c>
      <c r="L197" s="46">
        <v>8.4099078593419196E-2</v>
      </c>
      <c r="M197" s="46">
        <v>6.0637423780482503E-3</v>
      </c>
    </row>
    <row r="198" spans="1:13" x14ac:dyDescent="0.35">
      <c r="A198" s="43" t="s">
        <v>347</v>
      </c>
      <c r="B198" s="43" t="s">
        <v>342</v>
      </c>
      <c r="C198" s="43" t="s">
        <v>162</v>
      </c>
      <c r="D198" s="44">
        <v>11909581775.5</v>
      </c>
      <c r="E198" s="44">
        <v>1006177331.9400001</v>
      </c>
      <c r="F198" s="137">
        <v>571302033.22000003</v>
      </c>
      <c r="G198" s="137">
        <v>237639079.34</v>
      </c>
      <c r="H198" s="137">
        <v>67247635</v>
      </c>
      <c r="I198" s="137">
        <v>104717904.84</v>
      </c>
      <c r="J198" s="137">
        <v>18977202.760000002</v>
      </c>
      <c r="K198" s="137">
        <v>6293476.7800000599</v>
      </c>
      <c r="L198" s="46">
        <v>8.4484690638748999E-2</v>
      </c>
      <c r="M198" s="46">
        <v>5.6465152402194003E-3</v>
      </c>
    </row>
    <row r="199" spans="1:13" x14ac:dyDescent="0.35">
      <c r="A199" s="43" t="s">
        <v>348</v>
      </c>
      <c r="B199" s="43" t="s">
        <v>342</v>
      </c>
      <c r="C199" s="43" t="s">
        <v>160</v>
      </c>
      <c r="D199" s="44">
        <v>11568617960.9</v>
      </c>
      <c r="E199" s="44">
        <v>967643571.27999997</v>
      </c>
      <c r="F199" s="137">
        <v>541625115.05999994</v>
      </c>
      <c r="G199" s="137">
        <v>222665493.25999999</v>
      </c>
      <c r="H199" s="137">
        <v>64569842.200000003</v>
      </c>
      <c r="I199" s="137">
        <v>93588510.989999995</v>
      </c>
      <c r="J199" s="137">
        <v>17990275.079999998</v>
      </c>
      <c r="K199" s="137">
        <v>27204334.690000001</v>
      </c>
      <c r="L199" s="46">
        <v>8.3643834946445103E-2</v>
      </c>
      <c r="M199" s="46">
        <v>5.5814655145701303E-3</v>
      </c>
    </row>
    <row r="200" spans="1:13" x14ac:dyDescent="0.35">
      <c r="A200" s="43" t="s">
        <v>349</v>
      </c>
      <c r="B200" s="43" t="s">
        <v>342</v>
      </c>
      <c r="C200" s="43" t="s">
        <v>158</v>
      </c>
      <c r="D200" s="44">
        <v>11247598622.309999</v>
      </c>
      <c r="E200" s="44">
        <v>936686003.35000002</v>
      </c>
      <c r="F200" s="137">
        <v>512295334.68000001</v>
      </c>
      <c r="G200" s="137">
        <v>222654630.06999999</v>
      </c>
      <c r="H200" s="137">
        <v>56580120.299999997</v>
      </c>
      <c r="I200" s="137">
        <v>83871032.540000007</v>
      </c>
      <c r="J200" s="137">
        <v>20435982.699999999</v>
      </c>
      <c r="K200" s="137">
        <v>40848903.060000099</v>
      </c>
      <c r="L200" s="46">
        <v>8.3278754408256606E-2</v>
      </c>
      <c r="M200" s="46">
        <v>5.0304177984953503E-3</v>
      </c>
    </row>
    <row r="201" spans="1:13" x14ac:dyDescent="0.35">
      <c r="A201" s="43" t="s">
        <v>350</v>
      </c>
      <c r="B201" s="43" t="s">
        <v>342</v>
      </c>
      <c r="C201" s="43" t="s">
        <v>156</v>
      </c>
      <c r="D201" s="44">
        <v>10784479954.33</v>
      </c>
      <c r="E201" s="44">
        <v>928945605.45000005</v>
      </c>
      <c r="F201" s="137">
        <v>505824707.87</v>
      </c>
      <c r="G201" s="137">
        <v>226141867.02000001</v>
      </c>
      <c r="H201" s="137">
        <v>55674804.700000003</v>
      </c>
      <c r="I201" s="137">
        <v>84525461.079999998</v>
      </c>
      <c r="J201" s="137">
        <v>19570050.809999999</v>
      </c>
      <c r="K201" s="137">
        <v>37208713.970000103</v>
      </c>
      <c r="L201" s="46">
        <v>8.6137264790132603E-2</v>
      </c>
      <c r="M201" s="46">
        <v>5.1624932250577699E-3</v>
      </c>
    </row>
    <row r="202" spans="1:13" x14ac:dyDescent="0.35">
      <c r="A202" s="43" t="s">
        <v>351</v>
      </c>
      <c r="B202" s="43" t="s">
        <v>342</v>
      </c>
      <c r="C202" s="43" t="s">
        <v>154</v>
      </c>
      <c r="D202" s="44">
        <v>10355010271.84</v>
      </c>
      <c r="E202" s="44">
        <v>905923792.19000006</v>
      </c>
      <c r="F202" s="137">
        <v>486980539.86000001</v>
      </c>
      <c r="G202" s="137">
        <v>227027924.84999999</v>
      </c>
      <c r="H202" s="137">
        <v>49934523.439999998</v>
      </c>
      <c r="I202" s="137">
        <v>83431632.310000002</v>
      </c>
      <c r="J202" s="137">
        <v>19148021.030000001</v>
      </c>
      <c r="K202" s="137">
        <v>39401150.700000003</v>
      </c>
      <c r="L202" s="46">
        <v>8.74865179664399E-2</v>
      </c>
      <c r="M202" s="46">
        <v>4.8222572579956499E-3</v>
      </c>
    </row>
    <row r="203" spans="1:13" x14ac:dyDescent="0.35">
      <c r="A203" s="43" t="s">
        <v>352</v>
      </c>
      <c r="B203" s="43" t="s">
        <v>342</v>
      </c>
      <c r="C203" s="43" t="s">
        <v>152</v>
      </c>
      <c r="D203" s="44">
        <v>9986553168.8899994</v>
      </c>
      <c r="E203" s="44">
        <v>896711083.99000001</v>
      </c>
      <c r="F203" s="137">
        <v>484072565.92000002</v>
      </c>
      <c r="G203" s="137">
        <v>228025979.33000001</v>
      </c>
      <c r="H203" s="137">
        <v>48427333.450000003</v>
      </c>
      <c r="I203" s="137">
        <v>82928208.969999999</v>
      </c>
      <c r="J203" s="137">
        <v>16330450.26</v>
      </c>
      <c r="K203" s="137">
        <v>36926546.060000002</v>
      </c>
      <c r="L203" s="46">
        <v>8.9791849983177796E-2</v>
      </c>
      <c r="M203" s="46">
        <v>4.8492540550287497E-3</v>
      </c>
    </row>
    <row r="204" spans="1:13" x14ac:dyDescent="0.35">
      <c r="A204" s="43" t="s">
        <v>353</v>
      </c>
      <c r="B204" s="43" t="s">
        <v>342</v>
      </c>
      <c r="C204" s="43" t="s">
        <v>150</v>
      </c>
      <c r="D204" s="44">
        <v>9755127114.7600002</v>
      </c>
      <c r="E204" s="44">
        <v>899080937.51999998</v>
      </c>
      <c r="F204" s="137">
        <v>479960061.06999999</v>
      </c>
      <c r="G204" s="137">
        <v>234357942.15000001</v>
      </c>
      <c r="H204" s="137">
        <v>45553249.560000002</v>
      </c>
      <c r="I204" s="137">
        <v>85519493.219999999</v>
      </c>
      <c r="J204" s="137">
        <v>17192943.010000002</v>
      </c>
      <c r="K204" s="137">
        <v>36497248.509999998</v>
      </c>
      <c r="L204" s="46">
        <v>9.2164963812685199E-2</v>
      </c>
      <c r="M204" s="46">
        <v>4.66967257567312E-3</v>
      </c>
    </row>
    <row r="205" spans="1:13" x14ac:dyDescent="0.35">
      <c r="A205" s="43" t="s">
        <v>354</v>
      </c>
      <c r="B205" s="43" t="s">
        <v>342</v>
      </c>
      <c r="C205" s="43" t="s">
        <v>148</v>
      </c>
      <c r="D205" s="44">
        <v>9612491580.5200005</v>
      </c>
      <c r="E205" s="44">
        <v>877002085.11000001</v>
      </c>
      <c r="F205" s="137">
        <v>446925896.64999998</v>
      </c>
      <c r="G205" s="137">
        <v>235225799.63999999</v>
      </c>
      <c r="H205" s="137">
        <v>43802919.5</v>
      </c>
      <c r="I205" s="137">
        <v>84885435.849999994</v>
      </c>
      <c r="J205" s="137">
        <v>17850543.25</v>
      </c>
      <c r="K205" s="137">
        <v>48311490.219999902</v>
      </c>
      <c r="L205" s="46">
        <v>9.1235667439987206E-2</v>
      </c>
      <c r="M205" s="46">
        <v>4.5568746805217403E-3</v>
      </c>
    </row>
    <row r="206" spans="1:13" x14ac:dyDescent="0.35">
      <c r="A206" s="43"/>
      <c r="B206" s="43"/>
      <c r="C206" s="43"/>
      <c r="D206" s="44"/>
      <c r="E206" s="44"/>
      <c r="F206" s="44"/>
      <c r="G206" s="44"/>
      <c r="H206" s="44"/>
      <c r="I206" s="44"/>
      <c r="J206" s="44"/>
      <c r="K206" s="44"/>
      <c r="L206" s="46"/>
      <c r="M206" s="46"/>
    </row>
    <row r="207" spans="1:13" x14ac:dyDescent="0.35">
      <c r="A207" s="43"/>
      <c r="B207" s="43"/>
      <c r="C207" s="43"/>
      <c r="D207" s="44"/>
      <c r="E207" s="44"/>
      <c r="F207" s="44"/>
      <c r="G207" s="44"/>
      <c r="H207" s="44"/>
      <c r="I207" s="44"/>
      <c r="J207" s="44"/>
      <c r="K207" s="44"/>
      <c r="L207" s="46"/>
      <c r="M207" s="46"/>
    </row>
    <row r="208" spans="1:13" x14ac:dyDescent="0.35">
      <c r="A208" s="43"/>
      <c r="B208" s="43"/>
      <c r="C208" s="43"/>
      <c r="D208" s="44"/>
      <c r="E208" s="44"/>
      <c r="F208" s="44"/>
      <c r="G208" s="44"/>
      <c r="H208" s="44"/>
      <c r="I208" s="44"/>
      <c r="J208" s="44"/>
      <c r="K208" s="44"/>
      <c r="L208" s="46"/>
      <c r="M208" s="46"/>
    </row>
    <row r="209" spans="1:13" x14ac:dyDescent="0.35">
      <c r="A209" s="43"/>
      <c r="B209" s="43"/>
      <c r="C209" s="43"/>
      <c r="D209" s="44"/>
      <c r="E209" s="44"/>
      <c r="F209" s="44"/>
      <c r="G209" s="44"/>
      <c r="H209" s="44"/>
      <c r="I209" s="44"/>
      <c r="J209" s="44"/>
      <c r="K209" s="44"/>
      <c r="L209" s="46"/>
      <c r="M209" s="46"/>
    </row>
    <row r="210" spans="1:13" x14ac:dyDescent="0.35">
      <c r="A210" s="43"/>
      <c r="B210" s="43"/>
      <c r="C210" s="43"/>
      <c r="D210" s="44"/>
      <c r="E210" s="44"/>
      <c r="F210" s="44"/>
      <c r="G210" s="44"/>
      <c r="H210" s="44"/>
      <c r="I210" s="44"/>
      <c r="J210" s="44"/>
      <c r="K210" s="44"/>
      <c r="L210" s="46"/>
      <c r="M210" s="46"/>
    </row>
    <row r="211" spans="1:13" x14ac:dyDescent="0.35">
      <c r="A211" s="43"/>
      <c r="B211" s="43"/>
      <c r="C211" s="43"/>
      <c r="D211" s="44"/>
      <c r="E211" s="44"/>
      <c r="F211" s="44"/>
      <c r="G211" s="44"/>
      <c r="H211" s="44"/>
      <c r="I211" s="44"/>
      <c r="J211" s="44"/>
      <c r="K211" s="44"/>
      <c r="L211" s="46"/>
      <c r="M211" s="46"/>
    </row>
    <row r="212" spans="1:13" x14ac:dyDescent="0.35">
      <c r="A212" s="43"/>
      <c r="B212" s="43"/>
      <c r="C212" s="43"/>
      <c r="D212" s="44"/>
      <c r="E212" s="44"/>
      <c r="F212" s="44"/>
      <c r="G212" s="44"/>
      <c r="H212" s="44"/>
      <c r="I212" s="44"/>
      <c r="J212" s="44"/>
      <c r="K212" s="44"/>
      <c r="L212" s="46"/>
      <c r="M212" s="46"/>
    </row>
    <row r="213" spans="1:13" x14ac:dyDescent="0.35">
      <c r="A213" s="43"/>
      <c r="B213" s="43"/>
      <c r="C213" s="43"/>
      <c r="D213" s="44"/>
      <c r="E213" s="44"/>
      <c r="F213" s="44"/>
      <c r="G213" s="44"/>
      <c r="H213" s="44"/>
      <c r="I213" s="44"/>
      <c r="J213" s="44"/>
      <c r="K213" s="44"/>
      <c r="L213" s="46"/>
      <c r="M213" s="46"/>
    </row>
    <row r="214" spans="1:13" x14ac:dyDescent="0.35">
      <c r="A214" s="43"/>
      <c r="B214" s="43"/>
      <c r="C214" s="43"/>
      <c r="D214" s="44"/>
      <c r="E214" s="44"/>
      <c r="F214" s="44"/>
      <c r="G214" s="44"/>
      <c r="H214" s="44"/>
      <c r="I214" s="44"/>
      <c r="J214" s="44"/>
      <c r="K214" s="44"/>
      <c r="L214" s="46"/>
      <c r="M214" s="46"/>
    </row>
    <row r="215" spans="1:13" x14ac:dyDescent="0.35">
      <c r="A215" s="43"/>
      <c r="B215" s="43"/>
      <c r="C215" s="43"/>
      <c r="D215" s="44"/>
      <c r="E215" s="44"/>
      <c r="F215" s="44"/>
      <c r="G215" s="44"/>
      <c r="H215" s="44"/>
      <c r="I215" s="44"/>
      <c r="J215" s="44"/>
      <c r="K215" s="44"/>
      <c r="L215" s="46"/>
      <c r="M215" s="46"/>
    </row>
    <row r="216" spans="1:13" x14ac:dyDescent="0.35">
      <c r="A216" s="43"/>
      <c r="B216" s="43"/>
      <c r="C216" s="43"/>
      <c r="D216" s="44"/>
      <c r="E216" s="44"/>
      <c r="F216" s="44"/>
      <c r="G216" s="44"/>
      <c r="H216" s="44"/>
      <c r="I216" s="44"/>
      <c r="J216" s="44"/>
      <c r="K216" s="44"/>
      <c r="L216" s="46"/>
      <c r="M216" s="46"/>
    </row>
    <row r="217" spans="1:13" x14ac:dyDescent="0.35">
      <c r="A217" s="43"/>
      <c r="B217" s="43"/>
      <c r="C217" s="43"/>
      <c r="D217" s="44"/>
      <c r="E217" s="44"/>
      <c r="F217" s="44"/>
      <c r="G217" s="44"/>
      <c r="H217" s="44"/>
      <c r="I217" s="44"/>
      <c r="J217" s="44"/>
      <c r="K217" s="44"/>
      <c r="L217" s="46"/>
      <c r="M217" s="46"/>
    </row>
    <row r="218" spans="1:13" x14ac:dyDescent="0.35">
      <c r="A218" s="43"/>
      <c r="B218" s="43"/>
      <c r="C218" s="43"/>
      <c r="D218" s="44"/>
      <c r="E218" s="44"/>
      <c r="F218" s="44"/>
      <c r="G218" s="44"/>
      <c r="H218" s="44"/>
      <c r="I218" s="44"/>
      <c r="J218" s="44"/>
      <c r="K218" s="44"/>
      <c r="L218" s="46"/>
      <c r="M218" s="46"/>
    </row>
    <row r="219" spans="1:13" x14ac:dyDescent="0.35">
      <c r="A219" s="43"/>
      <c r="B219" s="43"/>
      <c r="C219" s="43"/>
      <c r="D219" s="44"/>
      <c r="E219" s="44"/>
      <c r="F219" s="44"/>
      <c r="G219" s="44"/>
      <c r="H219" s="44"/>
      <c r="I219" s="44"/>
      <c r="J219" s="44"/>
      <c r="K219" s="44"/>
      <c r="L219" s="46"/>
      <c r="M219" s="46"/>
    </row>
    <row r="220" spans="1:13" x14ac:dyDescent="0.35">
      <c r="A220" s="43"/>
      <c r="B220" s="43"/>
      <c r="C220" s="43"/>
      <c r="D220" s="44"/>
      <c r="E220" s="44"/>
      <c r="F220" s="44"/>
      <c r="G220" s="44"/>
      <c r="H220" s="44"/>
      <c r="I220" s="44"/>
      <c r="J220" s="44"/>
      <c r="K220" s="44"/>
      <c r="L220" s="46"/>
      <c r="M220" s="46"/>
    </row>
    <row r="221" spans="1:13" x14ac:dyDescent="0.35">
      <c r="A221" s="43"/>
      <c r="B221" s="43"/>
      <c r="C221" s="43"/>
      <c r="D221" s="44"/>
      <c r="E221" s="44"/>
      <c r="F221" s="44"/>
      <c r="G221" s="44"/>
      <c r="H221" s="44"/>
      <c r="I221" s="44"/>
      <c r="J221" s="44"/>
      <c r="K221" s="44"/>
      <c r="L221" s="46"/>
      <c r="M221" s="46"/>
    </row>
    <row r="222" spans="1:13" x14ac:dyDescent="0.35">
      <c r="A222" s="43"/>
      <c r="B222" s="43"/>
      <c r="C222" s="43"/>
      <c r="D222" s="44"/>
      <c r="E222" s="44"/>
      <c r="F222" s="44"/>
      <c r="G222" s="44"/>
      <c r="H222" s="44"/>
      <c r="I222" s="44"/>
      <c r="J222" s="44"/>
      <c r="K222" s="44"/>
      <c r="L222" s="46"/>
      <c r="M222" s="46"/>
    </row>
    <row r="223" spans="1:13" x14ac:dyDescent="0.35">
      <c r="A223" s="43"/>
      <c r="B223" s="43"/>
      <c r="C223" s="43"/>
      <c r="D223" s="44"/>
      <c r="E223" s="44"/>
      <c r="F223" s="44"/>
      <c r="G223" s="44"/>
      <c r="H223" s="44"/>
      <c r="I223" s="44"/>
      <c r="J223" s="44"/>
      <c r="K223" s="44"/>
      <c r="L223" s="46"/>
      <c r="M223" s="46"/>
    </row>
    <row r="224" spans="1:13" x14ac:dyDescent="0.35">
      <c r="A224" s="43"/>
      <c r="B224" s="43"/>
      <c r="C224" s="43"/>
      <c r="D224" s="43"/>
      <c r="E224" s="43"/>
      <c r="F224" s="43"/>
      <c r="G224" s="43"/>
      <c r="H224" s="43"/>
      <c r="I224" s="43"/>
      <c r="J224" s="43"/>
      <c r="K224" s="43"/>
      <c r="L224" s="46"/>
      <c r="M224" s="46"/>
    </row>
    <row r="225" spans="1:13" x14ac:dyDescent="0.35">
      <c r="A225" s="43"/>
      <c r="B225" s="43"/>
      <c r="C225" s="43"/>
      <c r="D225" s="43"/>
      <c r="E225" s="43"/>
      <c r="F225" s="43"/>
      <c r="G225" s="43"/>
      <c r="H225" s="43"/>
      <c r="I225" s="43"/>
      <c r="J225" s="43"/>
      <c r="K225" s="43"/>
      <c r="L225" s="46"/>
      <c r="M225" s="46"/>
    </row>
    <row r="226" spans="1:13" x14ac:dyDescent="0.35">
      <c r="A226" s="43"/>
      <c r="B226" s="43"/>
      <c r="C226" s="43"/>
      <c r="D226" s="43"/>
      <c r="E226" s="43"/>
      <c r="F226" s="43"/>
      <c r="G226" s="43"/>
      <c r="H226" s="43"/>
      <c r="I226" s="43"/>
      <c r="J226" s="43"/>
      <c r="K226" s="43"/>
      <c r="L226" s="46"/>
      <c r="M226" s="46"/>
    </row>
    <row r="227" spans="1:13" x14ac:dyDescent="0.35">
      <c r="A227" s="43"/>
      <c r="B227" s="43"/>
      <c r="C227" s="43"/>
      <c r="D227" s="43"/>
      <c r="E227" s="43"/>
      <c r="F227" s="43"/>
      <c r="G227" s="43"/>
      <c r="H227" s="43"/>
      <c r="I227" s="43"/>
      <c r="J227" s="43"/>
      <c r="K227" s="43"/>
      <c r="L227" s="46"/>
      <c r="M227" s="46"/>
    </row>
    <row r="228" spans="1:13" x14ac:dyDescent="0.35">
      <c r="A228" s="43"/>
      <c r="B228" s="43"/>
      <c r="C228" s="43"/>
      <c r="D228" s="43"/>
      <c r="E228" s="43"/>
      <c r="F228" s="43"/>
      <c r="G228" s="43"/>
      <c r="H228" s="43"/>
      <c r="I228" s="43"/>
      <c r="J228" s="43"/>
      <c r="K228" s="43"/>
      <c r="L228" s="46"/>
      <c r="M228" s="46"/>
    </row>
    <row r="229" spans="1:13" x14ac:dyDescent="0.35">
      <c r="A229" s="43"/>
      <c r="B229" s="43"/>
      <c r="C229" s="43"/>
      <c r="D229" s="43"/>
      <c r="E229" s="43"/>
      <c r="F229" s="43"/>
      <c r="G229" s="43"/>
      <c r="H229" s="43"/>
      <c r="I229" s="43"/>
      <c r="J229" s="43"/>
      <c r="K229" s="43"/>
      <c r="L229" s="46"/>
      <c r="M229" s="46"/>
    </row>
    <row r="230" spans="1:13" x14ac:dyDescent="0.35">
      <c r="A230" s="43"/>
      <c r="B230" s="43"/>
      <c r="C230" s="43"/>
      <c r="D230" s="43"/>
      <c r="E230" s="43"/>
      <c r="F230" s="43"/>
      <c r="G230" s="43"/>
      <c r="H230" s="43"/>
      <c r="I230" s="43"/>
      <c r="J230" s="43"/>
      <c r="K230" s="43"/>
      <c r="L230" s="46"/>
      <c r="M230" s="46"/>
    </row>
    <row r="231" spans="1:13" x14ac:dyDescent="0.35">
      <c r="A231" s="43"/>
      <c r="B231" s="43"/>
      <c r="C231" s="43"/>
      <c r="D231" s="43"/>
      <c r="E231" s="43"/>
      <c r="F231" s="43"/>
      <c r="G231" s="43"/>
      <c r="H231" s="43"/>
      <c r="I231" s="43"/>
      <c r="J231" s="43"/>
      <c r="K231" s="43"/>
      <c r="L231" s="46"/>
      <c r="M231" s="46"/>
    </row>
    <row r="232" spans="1:13" x14ac:dyDescent="0.35">
      <c r="A232" s="43"/>
      <c r="B232" s="43"/>
      <c r="C232" s="43"/>
      <c r="D232" s="43"/>
      <c r="E232" s="43"/>
      <c r="F232" s="43"/>
      <c r="G232" s="43"/>
      <c r="H232" s="43"/>
      <c r="I232" s="43"/>
      <c r="J232" s="43"/>
      <c r="K232" s="43"/>
      <c r="L232" s="46"/>
      <c r="M232" s="46"/>
    </row>
    <row r="233" spans="1:13" x14ac:dyDescent="0.35">
      <c r="A233" s="43"/>
      <c r="B233" s="43"/>
      <c r="C233" s="43"/>
      <c r="D233" s="43"/>
      <c r="E233" s="43"/>
      <c r="F233" s="43"/>
      <c r="G233" s="43"/>
      <c r="H233" s="43"/>
      <c r="I233" s="43"/>
      <c r="J233" s="43"/>
      <c r="K233" s="43"/>
      <c r="L233" s="46"/>
      <c r="M233" s="46"/>
    </row>
    <row r="234" spans="1:13" x14ac:dyDescent="0.35">
      <c r="A234" s="43"/>
      <c r="B234" s="43"/>
      <c r="C234" s="43"/>
      <c r="D234" s="43"/>
      <c r="E234" s="43"/>
      <c r="F234" s="43"/>
      <c r="G234" s="43"/>
      <c r="H234" s="43"/>
      <c r="I234" s="43"/>
      <c r="J234" s="43"/>
      <c r="K234" s="43"/>
      <c r="L234" s="46"/>
      <c r="M234" s="46"/>
    </row>
    <row r="235" spans="1:13" x14ac:dyDescent="0.35">
      <c r="A235" s="43"/>
      <c r="B235" s="43"/>
      <c r="C235" s="43"/>
      <c r="D235" s="43"/>
      <c r="E235" s="43"/>
      <c r="F235" s="43"/>
      <c r="G235" s="43"/>
      <c r="H235" s="43"/>
      <c r="I235" s="43"/>
      <c r="J235" s="43"/>
      <c r="K235" s="43"/>
      <c r="L235" s="46"/>
      <c r="M235" s="46"/>
    </row>
    <row r="236" spans="1:13" x14ac:dyDescent="0.35">
      <c r="A236" s="43"/>
      <c r="B236" s="43"/>
      <c r="C236" s="43"/>
      <c r="D236" s="43"/>
      <c r="E236" s="43"/>
      <c r="F236" s="43"/>
      <c r="G236" s="43"/>
      <c r="H236" s="43"/>
      <c r="I236" s="43"/>
      <c r="J236" s="43"/>
      <c r="K236" s="43"/>
      <c r="L236" s="46"/>
      <c r="M236" s="46"/>
    </row>
    <row r="237" spans="1:13" x14ac:dyDescent="0.35">
      <c r="A237" s="43"/>
      <c r="B237" s="43"/>
      <c r="C237" s="43"/>
      <c r="D237" s="43"/>
      <c r="E237" s="43"/>
      <c r="F237" s="43"/>
      <c r="G237" s="43"/>
      <c r="H237" s="43"/>
      <c r="I237" s="43"/>
      <c r="J237" s="43"/>
      <c r="K237" s="43"/>
      <c r="L237" s="46"/>
      <c r="M237" s="46"/>
    </row>
    <row r="238" spans="1:13" x14ac:dyDescent="0.35">
      <c r="A238" s="43"/>
      <c r="B238" s="43"/>
      <c r="C238" s="43"/>
      <c r="D238" s="43"/>
      <c r="E238" s="43"/>
      <c r="F238" s="43"/>
      <c r="G238" s="43"/>
      <c r="H238" s="43"/>
      <c r="I238" s="43"/>
      <c r="J238" s="43"/>
      <c r="K238" s="43"/>
      <c r="L238" s="46"/>
      <c r="M238" s="46"/>
    </row>
    <row r="239" spans="1:13" x14ac:dyDescent="0.35">
      <c r="A239" s="43"/>
      <c r="B239" s="43"/>
      <c r="C239" s="43"/>
      <c r="D239" s="43"/>
      <c r="E239" s="43"/>
      <c r="F239" s="43"/>
      <c r="G239" s="43"/>
      <c r="H239" s="43"/>
      <c r="I239" s="43"/>
      <c r="J239" s="43"/>
      <c r="K239" s="43"/>
      <c r="L239" s="46"/>
      <c r="M239" s="46"/>
    </row>
    <row r="240" spans="1:13" x14ac:dyDescent="0.35">
      <c r="A240" s="43"/>
      <c r="B240" s="43"/>
      <c r="C240" s="43"/>
      <c r="D240" s="43"/>
      <c r="E240" s="43"/>
      <c r="F240" s="43"/>
      <c r="G240" s="43"/>
      <c r="H240" s="43"/>
      <c r="I240" s="43"/>
      <c r="J240" s="43"/>
      <c r="K240" s="43"/>
      <c r="L240" s="46"/>
      <c r="M240" s="46"/>
    </row>
    <row r="241" spans="1:13" x14ac:dyDescent="0.35">
      <c r="A241" s="43"/>
      <c r="B241" s="43"/>
      <c r="C241" s="43"/>
      <c r="D241" s="43"/>
      <c r="E241" s="43"/>
      <c r="F241" s="43"/>
      <c r="G241" s="43"/>
      <c r="H241" s="43"/>
      <c r="I241" s="43"/>
      <c r="J241" s="43"/>
      <c r="K241" s="43"/>
      <c r="L241" s="46"/>
      <c r="M241" s="46"/>
    </row>
    <row r="242" spans="1:13" x14ac:dyDescent="0.35">
      <c r="A242" s="43"/>
      <c r="B242" s="43"/>
      <c r="C242" s="43"/>
      <c r="D242" s="43"/>
      <c r="E242" s="43"/>
      <c r="F242" s="43"/>
      <c r="G242" s="43"/>
      <c r="H242" s="43"/>
      <c r="I242" s="43"/>
      <c r="J242" s="43"/>
      <c r="K242" s="43"/>
      <c r="L242" s="46"/>
      <c r="M242" s="46"/>
    </row>
    <row r="243" spans="1:13" x14ac:dyDescent="0.35">
      <c r="A243" s="43"/>
      <c r="B243" s="43"/>
      <c r="C243" s="43"/>
      <c r="D243" s="43"/>
      <c r="E243" s="43"/>
      <c r="F243" s="43"/>
      <c r="G243" s="43"/>
      <c r="H243" s="43"/>
      <c r="I243" s="43"/>
      <c r="J243" s="43"/>
      <c r="K243" s="43"/>
      <c r="L243" s="46"/>
      <c r="M243" s="46"/>
    </row>
    <row r="244" spans="1:13" x14ac:dyDescent="0.35">
      <c r="A244" s="43"/>
      <c r="B244" s="43"/>
      <c r="C244" s="43"/>
      <c r="D244" s="43"/>
      <c r="E244" s="43"/>
      <c r="F244" s="43"/>
      <c r="G244" s="43"/>
      <c r="H244" s="43"/>
      <c r="I244" s="43"/>
      <c r="J244" s="43"/>
      <c r="K244" s="43"/>
      <c r="L244" s="46"/>
      <c r="M244" s="46"/>
    </row>
    <row r="245" spans="1:13" x14ac:dyDescent="0.35">
      <c r="A245" s="43"/>
      <c r="B245" s="43"/>
      <c r="C245" s="43"/>
      <c r="D245" s="43"/>
      <c r="E245" s="43"/>
      <c r="F245" s="43"/>
      <c r="G245" s="43"/>
      <c r="H245" s="43"/>
      <c r="I245" s="43"/>
      <c r="J245" s="43"/>
      <c r="K245" s="43"/>
      <c r="L245" s="46"/>
      <c r="M245" s="46"/>
    </row>
    <row r="246" spans="1:13" x14ac:dyDescent="0.35">
      <c r="A246" s="43"/>
      <c r="B246" s="43"/>
      <c r="C246" s="43"/>
      <c r="D246" s="43"/>
      <c r="E246" s="43"/>
      <c r="F246" s="43"/>
      <c r="G246" s="43"/>
      <c r="H246" s="43"/>
      <c r="I246" s="43"/>
      <c r="J246" s="43"/>
      <c r="K246" s="43"/>
      <c r="L246" s="46"/>
      <c r="M246" s="46"/>
    </row>
    <row r="247" spans="1:13" x14ac:dyDescent="0.35">
      <c r="A247" s="43"/>
      <c r="B247" s="43"/>
      <c r="C247" s="43"/>
      <c r="D247" s="43"/>
      <c r="E247" s="43"/>
      <c r="F247" s="43"/>
      <c r="G247" s="43"/>
      <c r="H247" s="43"/>
      <c r="I247" s="43"/>
      <c r="J247" s="43"/>
      <c r="K247" s="43"/>
      <c r="L247" s="43"/>
      <c r="M247" s="43"/>
    </row>
    <row r="248" spans="1:13" x14ac:dyDescent="0.35">
      <c r="A248" s="43"/>
      <c r="B248" s="43"/>
      <c r="C248" s="43"/>
      <c r="D248" s="43"/>
      <c r="E248" s="43"/>
      <c r="F248" s="43"/>
      <c r="G248" s="43"/>
      <c r="H248" s="43"/>
      <c r="I248" s="43"/>
      <c r="J248" s="43"/>
      <c r="K248" s="43"/>
      <c r="L248" s="43"/>
      <c r="M248" s="43"/>
    </row>
    <row r="249" spans="1:13" x14ac:dyDescent="0.35">
      <c r="A249" s="43"/>
      <c r="B249" s="43"/>
      <c r="C249" s="43"/>
      <c r="D249" s="43"/>
      <c r="E249" s="43"/>
      <c r="F249" s="43"/>
      <c r="G249" s="43"/>
      <c r="H249" s="43"/>
      <c r="I249" s="43"/>
      <c r="J249" s="43"/>
      <c r="K249" s="43"/>
      <c r="L249" s="43"/>
      <c r="M249" s="43"/>
    </row>
    <row r="250" spans="1:13" x14ac:dyDescent="0.35">
      <c r="A250" s="43"/>
      <c r="B250" s="43"/>
      <c r="C250" s="43"/>
      <c r="D250" s="43"/>
      <c r="E250" s="43"/>
      <c r="F250" s="43"/>
      <c r="G250" s="43"/>
      <c r="H250" s="43"/>
      <c r="I250" s="43"/>
      <c r="J250" s="43"/>
      <c r="K250" s="43"/>
      <c r="L250" s="43"/>
      <c r="M250" s="43"/>
    </row>
    <row r="251" spans="1:13" x14ac:dyDescent="0.35">
      <c r="A251" s="43"/>
      <c r="B251" s="43"/>
      <c r="C251" s="43"/>
      <c r="D251" s="43"/>
      <c r="E251" s="43"/>
      <c r="F251" s="43"/>
      <c r="G251" s="43"/>
      <c r="H251" s="43"/>
      <c r="I251" s="43"/>
      <c r="J251" s="43"/>
      <c r="K251" s="43"/>
      <c r="L251" s="43"/>
      <c r="M251" s="43"/>
    </row>
    <row r="252" spans="1:13" x14ac:dyDescent="0.35">
      <c r="A252" s="43"/>
      <c r="B252" s="43"/>
      <c r="C252" s="43"/>
      <c r="D252" s="43"/>
      <c r="E252" s="43"/>
      <c r="F252" s="43"/>
      <c r="G252" s="43"/>
      <c r="H252" s="43"/>
      <c r="I252" s="43"/>
      <c r="J252" s="43"/>
      <c r="K252" s="43"/>
      <c r="L252" s="43"/>
      <c r="M252" s="43"/>
    </row>
    <row r="253" spans="1:13" x14ac:dyDescent="0.35">
      <c r="A253" s="43"/>
      <c r="B253" s="43"/>
      <c r="C253" s="43"/>
      <c r="D253" s="43"/>
      <c r="E253" s="43"/>
      <c r="F253" s="43"/>
      <c r="G253" s="43"/>
      <c r="H253" s="43"/>
      <c r="I253" s="43"/>
      <c r="J253" s="43"/>
      <c r="K253" s="43"/>
      <c r="L253" s="43"/>
      <c r="M253" s="43"/>
    </row>
    <row r="254" spans="1:13" x14ac:dyDescent="0.35">
      <c r="A254" s="43"/>
      <c r="B254" s="43"/>
      <c r="C254" s="43"/>
      <c r="D254" s="43"/>
      <c r="E254" s="43"/>
      <c r="F254" s="43"/>
      <c r="G254" s="43"/>
      <c r="H254" s="43"/>
      <c r="I254" s="43"/>
      <c r="J254" s="43"/>
      <c r="K254" s="43"/>
      <c r="L254" s="43"/>
      <c r="M254" s="43"/>
    </row>
    <row r="255" spans="1:13" x14ac:dyDescent="0.35">
      <c r="A255" s="43"/>
      <c r="B255" s="43"/>
      <c r="C255" s="43"/>
      <c r="D255" s="43"/>
      <c r="E255" s="43"/>
      <c r="F255" s="43"/>
      <c r="G255" s="43"/>
      <c r="H255" s="43"/>
      <c r="I255" s="43"/>
      <c r="J255" s="43"/>
      <c r="K255" s="43"/>
      <c r="L255" s="43"/>
      <c r="M255" s="43"/>
    </row>
    <row r="256" spans="1:13" x14ac:dyDescent="0.35">
      <c r="A256" s="43"/>
      <c r="B256" s="43"/>
      <c r="C256" s="43"/>
      <c r="D256" s="43"/>
      <c r="E256" s="43"/>
      <c r="F256" s="43"/>
      <c r="G256" s="43"/>
      <c r="H256" s="43"/>
      <c r="I256" s="43"/>
      <c r="J256" s="43"/>
      <c r="K256" s="43"/>
      <c r="L256" s="43"/>
      <c r="M256" s="43"/>
    </row>
    <row r="257" spans="1:13" x14ac:dyDescent="0.35">
      <c r="A257" s="43"/>
      <c r="B257" s="43"/>
      <c r="C257" s="43"/>
      <c r="D257" s="43"/>
      <c r="E257" s="43"/>
      <c r="F257" s="43"/>
      <c r="G257" s="43"/>
      <c r="H257" s="43"/>
      <c r="I257" s="43"/>
      <c r="J257" s="43"/>
      <c r="K257" s="43"/>
      <c r="L257" s="43"/>
      <c r="M257" s="43"/>
    </row>
    <row r="258" spans="1:13" x14ac:dyDescent="0.35">
      <c r="A258" s="43"/>
      <c r="B258" s="43"/>
      <c r="C258" s="43"/>
      <c r="D258" s="43"/>
      <c r="E258" s="43"/>
      <c r="F258" s="43"/>
      <c r="G258" s="43"/>
      <c r="H258" s="43"/>
      <c r="I258" s="43"/>
      <c r="J258" s="43"/>
      <c r="K258" s="43"/>
      <c r="L258" s="43"/>
      <c r="M258" s="43"/>
    </row>
    <row r="259" spans="1:13" x14ac:dyDescent="0.35">
      <c r="A259" s="43"/>
      <c r="B259" s="43"/>
      <c r="C259" s="43"/>
      <c r="D259" s="43"/>
      <c r="E259" s="43"/>
      <c r="F259" s="43"/>
      <c r="G259" s="43"/>
      <c r="H259" s="43"/>
      <c r="I259" s="43"/>
      <c r="J259" s="43"/>
      <c r="K259" s="43"/>
      <c r="L259" s="43"/>
      <c r="M259" s="43"/>
    </row>
    <row r="260" spans="1:13" x14ac:dyDescent="0.35">
      <c r="A260" s="43"/>
      <c r="B260" s="43"/>
      <c r="C260" s="43"/>
      <c r="D260" s="43"/>
      <c r="E260" s="43"/>
      <c r="F260" s="43"/>
      <c r="G260" s="43"/>
      <c r="H260" s="43"/>
      <c r="I260" s="43"/>
      <c r="J260" s="43"/>
      <c r="K260" s="43"/>
      <c r="L260" s="43"/>
      <c r="M260" s="43"/>
    </row>
    <row r="261" spans="1:13" x14ac:dyDescent="0.35">
      <c r="A261" s="43"/>
      <c r="B261" s="43"/>
      <c r="C261" s="43"/>
      <c r="D261" s="43"/>
      <c r="E261" s="43"/>
      <c r="F261" s="43"/>
      <c r="G261" s="43"/>
      <c r="H261" s="43"/>
      <c r="I261" s="43"/>
      <c r="J261" s="43"/>
      <c r="K261" s="43"/>
      <c r="L261" s="43"/>
      <c r="M261" s="43"/>
    </row>
    <row r="262" spans="1:13" x14ac:dyDescent="0.35">
      <c r="A262" s="43"/>
      <c r="B262" s="43"/>
      <c r="C262" s="43"/>
      <c r="D262" s="43"/>
      <c r="E262" s="43"/>
      <c r="F262" s="43"/>
      <c r="G262" s="43"/>
      <c r="H262" s="43"/>
      <c r="I262" s="43"/>
      <c r="J262" s="43"/>
      <c r="K262" s="43"/>
      <c r="L262" s="43"/>
      <c r="M262" s="43"/>
    </row>
    <row r="263" spans="1:13" x14ac:dyDescent="0.35">
      <c r="A263" s="43"/>
      <c r="B263" s="43"/>
      <c r="C263" s="43"/>
      <c r="D263" s="43"/>
      <c r="E263" s="43"/>
      <c r="F263" s="43"/>
      <c r="G263" s="43"/>
      <c r="H263" s="43"/>
      <c r="I263" s="43"/>
      <c r="J263" s="43"/>
      <c r="K263" s="43"/>
      <c r="L263" s="43"/>
      <c r="M263" s="43"/>
    </row>
    <row r="264" spans="1:13" x14ac:dyDescent="0.35">
      <c r="A264" s="43"/>
      <c r="B264" s="43"/>
      <c r="C264" s="43"/>
      <c r="D264" s="43"/>
      <c r="E264" s="43"/>
      <c r="F264" s="43"/>
      <c r="G264" s="43"/>
      <c r="H264" s="43"/>
      <c r="I264" s="43"/>
      <c r="J264" s="43"/>
      <c r="K264" s="43"/>
      <c r="L264" s="43"/>
      <c r="M264" s="43"/>
    </row>
    <row r="265" spans="1:13" x14ac:dyDescent="0.35">
      <c r="A265" s="43"/>
      <c r="B265" s="43"/>
      <c r="C265" s="43"/>
      <c r="D265" s="43"/>
      <c r="E265" s="43"/>
      <c r="F265" s="43"/>
      <c r="G265" s="43"/>
      <c r="H265" s="43"/>
      <c r="I265" s="43"/>
      <c r="J265" s="43"/>
      <c r="K265" s="43"/>
      <c r="L265" s="43"/>
      <c r="M265" s="43"/>
    </row>
    <row r="266" spans="1:13" x14ac:dyDescent="0.35">
      <c r="A266" s="43"/>
      <c r="B266" s="43"/>
      <c r="C266" s="43"/>
      <c r="D266" s="43"/>
      <c r="E266" s="43"/>
      <c r="F266" s="43"/>
      <c r="G266" s="43"/>
      <c r="H266" s="43"/>
      <c r="I266" s="43"/>
      <c r="J266" s="43"/>
      <c r="K266" s="43"/>
      <c r="L266" s="43"/>
      <c r="M266" s="43"/>
    </row>
    <row r="267" spans="1:13" x14ac:dyDescent="0.35">
      <c r="A267" s="43"/>
      <c r="B267" s="43"/>
      <c r="C267" s="43"/>
      <c r="D267" s="43"/>
      <c r="E267" s="43"/>
      <c r="F267" s="43"/>
      <c r="G267" s="43"/>
      <c r="H267" s="43"/>
      <c r="I267" s="43"/>
      <c r="J267" s="43"/>
      <c r="K267" s="43"/>
      <c r="L267" s="43"/>
      <c r="M267" s="43"/>
    </row>
    <row r="268" spans="1:13" x14ac:dyDescent="0.35">
      <c r="A268" s="43"/>
      <c r="B268" s="43"/>
      <c r="C268" s="43"/>
      <c r="D268" s="43"/>
      <c r="E268" s="43"/>
      <c r="F268" s="43"/>
      <c r="G268" s="43"/>
      <c r="H268" s="43"/>
      <c r="I268" s="43"/>
      <c r="J268" s="43"/>
      <c r="K268" s="43"/>
      <c r="L268" s="43"/>
      <c r="M268" s="43"/>
    </row>
    <row r="269" spans="1:13" x14ac:dyDescent="0.35">
      <c r="A269" s="43"/>
      <c r="B269" s="43"/>
      <c r="C269" s="43"/>
      <c r="D269" s="43"/>
      <c r="E269" s="43"/>
      <c r="F269" s="43"/>
      <c r="G269" s="43"/>
      <c r="H269" s="43"/>
      <c r="I269" s="43"/>
      <c r="J269" s="43"/>
      <c r="K269" s="43"/>
      <c r="L269" s="43"/>
      <c r="M269" s="43"/>
    </row>
    <row r="270" spans="1:13" x14ac:dyDescent="0.35">
      <c r="A270" s="43"/>
      <c r="B270" s="43"/>
      <c r="C270" s="43"/>
      <c r="D270" s="43"/>
      <c r="E270" s="43"/>
      <c r="F270" s="43"/>
      <c r="G270" s="43"/>
      <c r="H270" s="43"/>
      <c r="I270" s="43"/>
      <c r="J270" s="43"/>
      <c r="K270" s="43"/>
      <c r="L270" s="43"/>
      <c r="M270" s="43"/>
    </row>
    <row r="271" spans="1:13" x14ac:dyDescent="0.35">
      <c r="A271" s="43"/>
      <c r="B271" s="43"/>
      <c r="C271" s="43"/>
      <c r="D271" s="43"/>
      <c r="E271" s="43"/>
      <c r="F271" s="43"/>
      <c r="G271" s="43"/>
      <c r="H271" s="43"/>
      <c r="I271" s="43"/>
      <c r="J271" s="43"/>
      <c r="K271" s="43"/>
      <c r="L271" s="43"/>
      <c r="M271" s="43"/>
    </row>
    <row r="272" spans="1:13" x14ac:dyDescent="0.35">
      <c r="A272" s="43"/>
      <c r="B272" s="43"/>
      <c r="C272" s="43"/>
      <c r="D272" s="43"/>
      <c r="E272" s="43"/>
      <c r="F272" s="43"/>
      <c r="G272" s="43"/>
      <c r="H272" s="43"/>
      <c r="I272" s="43"/>
      <c r="J272" s="43"/>
      <c r="K272" s="43"/>
      <c r="L272" s="43"/>
      <c r="M272" s="43"/>
    </row>
    <row r="273" spans="1:13" x14ac:dyDescent="0.35">
      <c r="A273" s="43"/>
      <c r="B273" s="43"/>
      <c r="C273" s="43"/>
      <c r="D273" s="43"/>
      <c r="E273" s="43"/>
      <c r="F273" s="43"/>
      <c r="G273" s="43"/>
      <c r="H273" s="43"/>
      <c r="I273" s="43"/>
      <c r="J273" s="43"/>
      <c r="K273" s="43"/>
      <c r="L273" s="43"/>
      <c r="M273" s="43"/>
    </row>
    <row r="274" spans="1:13" x14ac:dyDescent="0.35">
      <c r="A274" s="43"/>
      <c r="B274" s="43"/>
      <c r="C274" s="43"/>
      <c r="D274" s="43"/>
      <c r="E274" s="43"/>
      <c r="F274" s="43"/>
      <c r="G274" s="43"/>
      <c r="H274" s="43"/>
      <c r="I274" s="43"/>
      <c r="J274" s="43"/>
      <c r="K274" s="43"/>
      <c r="L274" s="43"/>
      <c r="M274" s="43"/>
    </row>
    <row r="275" spans="1:13" x14ac:dyDescent="0.35">
      <c r="A275" s="43"/>
      <c r="B275" s="43"/>
      <c r="C275" s="43"/>
      <c r="D275" s="43"/>
      <c r="E275" s="43"/>
      <c r="F275" s="43"/>
      <c r="G275" s="43"/>
      <c r="H275" s="43"/>
      <c r="I275" s="43"/>
      <c r="J275" s="43"/>
      <c r="K275" s="43"/>
      <c r="L275" s="43"/>
      <c r="M275" s="43"/>
    </row>
    <row r="276" spans="1:13" x14ac:dyDescent="0.35">
      <c r="A276" s="43"/>
      <c r="B276" s="43"/>
      <c r="C276" s="43"/>
      <c r="D276" s="43"/>
      <c r="E276" s="43"/>
      <c r="F276" s="43"/>
      <c r="G276" s="43"/>
      <c r="H276" s="43"/>
      <c r="I276" s="43"/>
      <c r="J276" s="43"/>
      <c r="K276" s="43"/>
      <c r="L276" s="43"/>
      <c r="M276" s="43"/>
    </row>
    <row r="277" spans="1:13" x14ac:dyDescent="0.35">
      <c r="A277" s="43"/>
      <c r="B277" s="43"/>
      <c r="C277" s="43"/>
      <c r="D277" s="43"/>
      <c r="E277" s="43"/>
      <c r="F277" s="43"/>
      <c r="G277" s="43"/>
      <c r="H277" s="43"/>
      <c r="I277" s="43"/>
      <c r="J277" s="43"/>
      <c r="K277" s="43"/>
      <c r="L277" s="43"/>
      <c r="M277" s="43"/>
    </row>
    <row r="278" spans="1:13" x14ac:dyDescent="0.35">
      <c r="A278" s="43"/>
      <c r="B278" s="43"/>
      <c r="C278" s="43"/>
      <c r="D278" s="43"/>
      <c r="E278" s="43"/>
      <c r="F278" s="43"/>
      <c r="G278" s="43"/>
      <c r="H278" s="43"/>
      <c r="I278" s="43"/>
      <c r="J278" s="43"/>
      <c r="K278" s="43"/>
      <c r="L278" s="43"/>
      <c r="M278" s="43"/>
    </row>
    <row r="279" spans="1:13" x14ac:dyDescent="0.35">
      <c r="A279" s="43"/>
      <c r="B279" s="43"/>
      <c r="C279" s="43"/>
      <c r="D279" s="43"/>
      <c r="E279" s="43"/>
      <c r="F279" s="43"/>
      <c r="G279" s="43"/>
      <c r="H279" s="43"/>
      <c r="I279" s="43"/>
      <c r="J279" s="43"/>
      <c r="K279" s="43"/>
      <c r="L279" s="43"/>
      <c r="M279" s="43"/>
    </row>
    <row r="280" spans="1:13" x14ac:dyDescent="0.35">
      <c r="A280" s="43"/>
      <c r="B280" s="43"/>
      <c r="C280" s="43"/>
      <c r="D280" s="43"/>
      <c r="E280" s="43"/>
      <c r="F280" s="43"/>
      <c r="G280" s="43"/>
      <c r="H280" s="43"/>
      <c r="I280" s="43"/>
      <c r="J280" s="43"/>
      <c r="K280" s="43"/>
      <c r="L280" s="43"/>
      <c r="M280" s="43"/>
    </row>
    <row r="281" spans="1:13" x14ac:dyDescent="0.35">
      <c r="A281" s="43"/>
      <c r="B281" s="43"/>
      <c r="C281" s="43"/>
      <c r="D281" s="43"/>
      <c r="E281" s="43"/>
      <c r="F281" s="43"/>
      <c r="G281" s="43"/>
      <c r="H281" s="43"/>
      <c r="I281" s="43"/>
      <c r="J281" s="43"/>
      <c r="K281" s="43"/>
      <c r="L281" s="43"/>
      <c r="M281" s="43"/>
    </row>
    <row r="282" spans="1:13" x14ac:dyDescent="0.35">
      <c r="A282" s="43"/>
      <c r="B282" s="43"/>
      <c r="C282" s="43"/>
      <c r="D282" s="43"/>
      <c r="E282" s="43"/>
      <c r="F282" s="43"/>
      <c r="G282" s="43"/>
      <c r="H282" s="43"/>
      <c r="I282" s="43"/>
      <c r="J282" s="43"/>
      <c r="K282" s="43"/>
      <c r="L282" s="43"/>
      <c r="M282" s="43"/>
    </row>
    <row r="283" spans="1:13" x14ac:dyDescent="0.35">
      <c r="A283" s="43"/>
      <c r="B283" s="43"/>
      <c r="C283" s="43"/>
      <c r="D283" s="43"/>
      <c r="E283" s="43"/>
      <c r="F283" s="43"/>
      <c r="G283" s="43"/>
      <c r="H283" s="43"/>
      <c r="I283" s="43"/>
      <c r="J283" s="43"/>
      <c r="K283" s="43"/>
      <c r="L283" s="43"/>
      <c r="M283" s="43"/>
    </row>
    <row r="284" spans="1:13" x14ac:dyDescent="0.35">
      <c r="A284" s="43"/>
      <c r="B284" s="43"/>
      <c r="C284" s="43"/>
      <c r="D284" s="43"/>
      <c r="E284" s="43"/>
      <c r="F284" s="43"/>
      <c r="G284" s="43"/>
      <c r="H284" s="43"/>
      <c r="I284" s="43"/>
      <c r="J284" s="43"/>
      <c r="K284" s="43"/>
      <c r="L284" s="43"/>
      <c r="M284" s="43"/>
    </row>
    <row r="285" spans="1:13" x14ac:dyDescent="0.35">
      <c r="A285" s="43"/>
      <c r="B285" s="43"/>
      <c r="C285" s="43"/>
      <c r="D285" s="43"/>
      <c r="E285" s="43"/>
      <c r="F285" s="43"/>
      <c r="G285" s="43"/>
      <c r="H285" s="43"/>
      <c r="I285" s="43"/>
      <c r="J285" s="43"/>
      <c r="K285" s="43"/>
      <c r="L285" s="43"/>
      <c r="M285" s="43"/>
    </row>
    <row r="286" spans="1:13" x14ac:dyDescent="0.35">
      <c r="A286" s="43"/>
      <c r="B286" s="43"/>
      <c r="C286" s="43"/>
      <c r="D286" s="43"/>
      <c r="E286" s="43"/>
      <c r="F286" s="43"/>
      <c r="G286" s="43"/>
      <c r="H286" s="43"/>
      <c r="I286" s="43"/>
      <c r="J286" s="43"/>
      <c r="K286" s="43"/>
      <c r="L286" s="43"/>
      <c r="M286" s="43"/>
    </row>
    <row r="287" spans="1:13" x14ac:dyDescent="0.35">
      <c r="A287" s="43"/>
      <c r="B287" s="43"/>
      <c r="C287" s="43"/>
      <c r="D287" s="43"/>
      <c r="E287" s="43"/>
      <c r="F287" s="43"/>
      <c r="G287" s="43"/>
      <c r="H287" s="43"/>
      <c r="I287" s="43"/>
      <c r="J287" s="43"/>
      <c r="K287" s="43"/>
      <c r="L287" s="43"/>
      <c r="M287" s="43"/>
    </row>
    <row r="288" spans="1:13" x14ac:dyDescent="0.35">
      <c r="A288" s="43"/>
      <c r="B288" s="43"/>
      <c r="C288" s="43"/>
      <c r="D288" s="43"/>
      <c r="E288" s="43"/>
      <c r="F288" s="43"/>
      <c r="G288" s="43"/>
      <c r="H288" s="43"/>
      <c r="I288" s="43"/>
      <c r="J288" s="43"/>
      <c r="K288" s="43"/>
      <c r="L288" s="43"/>
      <c r="M288" s="43"/>
    </row>
    <row r="289" spans="1:13" x14ac:dyDescent="0.35">
      <c r="A289" s="43"/>
      <c r="B289" s="43"/>
      <c r="C289" s="43"/>
      <c r="D289" s="43"/>
      <c r="E289" s="43"/>
      <c r="F289" s="43"/>
      <c r="G289" s="43"/>
      <c r="H289" s="43"/>
      <c r="I289" s="43"/>
      <c r="J289" s="43"/>
      <c r="K289" s="43"/>
      <c r="L289" s="43"/>
      <c r="M289" s="43"/>
    </row>
    <row r="290" spans="1:13" x14ac:dyDescent="0.35">
      <c r="A290" s="43"/>
      <c r="B290" s="43"/>
      <c r="C290" s="43"/>
      <c r="D290" s="43"/>
      <c r="E290" s="43"/>
      <c r="F290" s="43"/>
      <c r="G290" s="43"/>
      <c r="H290" s="43"/>
      <c r="I290" s="43"/>
      <c r="J290" s="43"/>
      <c r="K290" s="43"/>
      <c r="L290" s="43"/>
      <c r="M290" s="43"/>
    </row>
    <row r="291" spans="1:13" x14ac:dyDescent="0.35">
      <c r="A291" s="43"/>
      <c r="B291" s="43"/>
      <c r="C291" s="43"/>
      <c r="D291" s="43"/>
      <c r="E291" s="43"/>
      <c r="F291" s="43"/>
      <c r="G291" s="43"/>
      <c r="H291" s="43"/>
      <c r="I291" s="43"/>
      <c r="J291" s="43"/>
      <c r="K291" s="43"/>
      <c r="L291" s="43"/>
      <c r="M291" s="43"/>
    </row>
    <row r="292" spans="1:13" x14ac:dyDescent="0.35">
      <c r="A292" s="43"/>
      <c r="B292" s="43"/>
      <c r="C292" s="43"/>
      <c r="D292" s="43"/>
      <c r="E292" s="43"/>
      <c r="F292" s="43"/>
      <c r="G292" s="43"/>
      <c r="H292" s="43"/>
      <c r="I292" s="43"/>
      <c r="J292" s="43"/>
      <c r="K292" s="43"/>
      <c r="L292" s="43"/>
      <c r="M292" s="43"/>
    </row>
    <row r="293" spans="1:13" x14ac:dyDescent="0.35">
      <c r="A293" s="43"/>
      <c r="B293" s="43"/>
      <c r="C293" s="43"/>
      <c r="D293" s="43"/>
      <c r="E293" s="43"/>
      <c r="F293" s="43"/>
      <c r="G293" s="43"/>
      <c r="H293" s="43"/>
      <c r="I293" s="43"/>
      <c r="J293" s="43"/>
      <c r="K293" s="43"/>
      <c r="L293" s="43"/>
      <c r="M293" s="43"/>
    </row>
    <row r="294" spans="1:13" x14ac:dyDescent="0.35">
      <c r="A294" s="43"/>
      <c r="B294" s="43"/>
      <c r="C294" s="43"/>
      <c r="D294" s="43"/>
      <c r="E294" s="43"/>
      <c r="F294" s="43"/>
      <c r="G294" s="43"/>
      <c r="H294" s="43"/>
      <c r="I294" s="43"/>
      <c r="J294" s="43"/>
      <c r="K294" s="43"/>
      <c r="L294" s="43"/>
      <c r="M294" s="43"/>
    </row>
    <row r="295" spans="1:13" x14ac:dyDescent="0.35">
      <c r="A295" s="43"/>
      <c r="B295" s="43"/>
      <c r="C295" s="43"/>
      <c r="D295" s="43"/>
      <c r="E295" s="43"/>
      <c r="F295" s="43"/>
      <c r="G295" s="43"/>
      <c r="H295" s="43"/>
      <c r="I295" s="43"/>
      <c r="J295" s="43"/>
      <c r="K295" s="43"/>
      <c r="L295" s="43"/>
      <c r="M295" s="43"/>
    </row>
    <row r="296" spans="1:13" x14ac:dyDescent="0.35">
      <c r="A296" s="43"/>
      <c r="B296" s="43"/>
      <c r="C296" s="43"/>
      <c r="D296" s="43"/>
      <c r="E296" s="43"/>
      <c r="F296" s="43"/>
      <c r="G296" s="43"/>
      <c r="H296" s="43"/>
      <c r="I296" s="43"/>
      <c r="J296" s="43"/>
      <c r="K296" s="43"/>
      <c r="L296" s="43"/>
      <c r="M296" s="43"/>
    </row>
    <row r="297" spans="1:13" x14ac:dyDescent="0.35">
      <c r="A297" s="43"/>
      <c r="B297" s="43"/>
      <c r="C297" s="43"/>
      <c r="D297" s="43"/>
      <c r="E297" s="43"/>
      <c r="F297" s="43"/>
      <c r="G297" s="43"/>
      <c r="H297" s="43"/>
      <c r="I297" s="43"/>
      <c r="J297" s="43"/>
      <c r="K297" s="43"/>
      <c r="L297" s="43"/>
      <c r="M297" s="43"/>
    </row>
    <row r="298" spans="1:13" x14ac:dyDescent="0.35">
      <c r="A298" s="43"/>
      <c r="B298" s="43"/>
      <c r="C298" s="43"/>
      <c r="D298" s="43"/>
      <c r="E298" s="43"/>
      <c r="F298" s="43"/>
      <c r="G298" s="43"/>
      <c r="H298" s="43"/>
      <c r="I298" s="43"/>
      <c r="J298" s="43"/>
      <c r="K298" s="43"/>
      <c r="L298" s="43"/>
      <c r="M298" s="43"/>
    </row>
    <row r="299" spans="1:13" x14ac:dyDescent="0.35">
      <c r="A299" s="43"/>
      <c r="B299" s="43"/>
      <c r="C299" s="43"/>
      <c r="D299" s="43"/>
      <c r="E299" s="43"/>
      <c r="F299" s="43"/>
      <c r="G299" s="43"/>
      <c r="H299" s="43"/>
      <c r="I299" s="43"/>
      <c r="J299" s="43"/>
      <c r="K299" s="43"/>
      <c r="L299" s="43"/>
      <c r="M299" s="43"/>
    </row>
    <row r="300" spans="1:13" x14ac:dyDescent="0.35">
      <c r="A300" s="43"/>
      <c r="B300" s="43"/>
      <c r="C300" s="43"/>
      <c r="D300" s="43"/>
      <c r="E300" s="43"/>
      <c r="F300" s="43"/>
      <c r="G300" s="43"/>
      <c r="H300" s="43"/>
      <c r="I300" s="43"/>
      <c r="J300" s="43"/>
      <c r="K300" s="43"/>
      <c r="L300" s="43"/>
      <c r="M300" s="43"/>
    </row>
    <row r="301" spans="1:13" x14ac:dyDescent="0.35">
      <c r="A301" s="43"/>
      <c r="B301" s="43"/>
      <c r="C301" s="43"/>
      <c r="D301" s="43"/>
      <c r="E301" s="43"/>
      <c r="F301" s="43"/>
      <c r="G301" s="43"/>
      <c r="H301" s="43"/>
      <c r="I301" s="43"/>
      <c r="J301" s="43"/>
      <c r="K301" s="43"/>
      <c r="L301" s="43"/>
      <c r="M301" s="43"/>
    </row>
    <row r="302" spans="1:13" x14ac:dyDescent="0.35">
      <c r="A302" s="43"/>
      <c r="B302" s="43"/>
      <c r="C302" s="43"/>
      <c r="D302" s="43"/>
      <c r="E302" s="43"/>
      <c r="F302" s="43"/>
      <c r="G302" s="43"/>
      <c r="H302" s="43"/>
      <c r="I302" s="43"/>
      <c r="J302" s="43"/>
      <c r="K302" s="43"/>
      <c r="L302" s="43"/>
      <c r="M302" s="43"/>
    </row>
    <row r="303" spans="1:13" x14ac:dyDescent="0.35">
      <c r="A303" s="43"/>
      <c r="B303" s="43"/>
      <c r="C303" s="43"/>
      <c r="D303" s="43"/>
      <c r="E303" s="43"/>
      <c r="F303" s="43"/>
      <c r="G303" s="43"/>
      <c r="H303" s="43"/>
      <c r="I303" s="43"/>
      <c r="J303" s="43"/>
      <c r="K303" s="43"/>
      <c r="L303" s="43"/>
      <c r="M303" s="43"/>
    </row>
    <row r="304" spans="1:13" x14ac:dyDescent="0.35">
      <c r="A304" s="43"/>
      <c r="B304" s="43"/>
      <c r="C304" s="43"/>
      <c r="D304" s="43"/>
      <c r="E304" s="43"/>
      <c r="F304" s="43"/>
      <c r="G304" s="43"/>
      <c r="H304" s="43"/>
      <c r="I304" s="43"/>
      <c r="J304" s="43"/>
      <c r="K304" s="43"/>
      <c r="L304" s="43"/>
      <c r="M304" s="43"/>
    </row>
    <row r="305" spans="1:13" x14ac:dyDescent="0.35">
      <c r="A305" s="43"/>
      <c r="B305" s="43"/>
      <c r="C305" s="43"/>
      <c r="D305" s="43"/>
      <c r="E305" s="43"/>
      <c r="F305" s="43"/>
      <c r="G305" s="43"/>
      <c r="H305" s="43"/>
      <c r="I305" s="43"/>
      <c r="J305" s="43"/>
      <c r="K305" s="43"/>
      <c r="L305" s="43"/>
      <c r="M305" s="43"/>
    </row>
    <row r="306" spans="1:13" x14ac:dyDescent="0.35">
      <c r="A306" s="43"/>
      <c r="B306" s="43"/>
      <c r="C306" s="43"/>
      <c r="D306" s="43"/>
      <c r="E306" s="43"/>
      <c r="F306" s="43"/>
      <c r="G306" s="43"/>
      <c r="H306" s="43"/>
      <c r="I306" s="43"/>
      <c r="J306" s="43"/>
      <c r="K306" s="43"/>
      <c r="L306" s="43"/>
      <c r="M306" s="43"/>
    </row>
    <row r="307" spans="1:13" x14ac:dyDescent="0.35">
      <c r="A307" s="43"/>
      <c r="B307" s="43"/>
      <c r="C307" s="43"/>
      <c r="D307" s="43"/>
      <c r="E307" s="43"/>
      <c r="F307" s="43"/>
      <c r="G307" s="43"/>
      <c r="H307" s="43"/>
      <c r="I307" s="43"/>
      <c r="J307" s="43"/>
      <c r="K307" s="43"/>
      <c r="L307" s="43"/>
      <c r="M307" s="43"/>
    </row>
    <row r="308" spans="1:13" x14ac:dyDescent="0.35">
      <c r="A308" s="43"/>
      <c r="B308" s="43"/>
      <c r="C308" s="43"/>
      <c r="D308" s="43"/>
      <c r="E308" s="43"/>
      <c r="F308" s="43"/>
      <c r="G308" s="43"/>
      <c r="H308" s="43"/>
      <c r="I308" s="43"/>
      <c r="J308" s="43"/>
      <c r="K308" s="43"/>
      <c r="L308" s="43"/>
      <c r="M308" s="43"/>
    </row>
    <row r="309" spans="1:13" x14ac:dyDescent="0.35">
      <c r="A309" s="43"/>
      <c r="B309" s="43"/>
      <c r="C309" s="43"/>
      <c r="D309" s="43"/>
      <c r="E309" s="43"/>
      <c r="F309" s="43"/>
      <c r="G309" s="43"/>
      <c r="H309" s="43"/>
      <c r="I309" s="43"/>
      <c r="J309" s="43"/>
      <c r="K309" s="43"/>
      <c r="L309" s="43"/>
      <c r="M309" s="43"/>
    </row>
    <row r="310" spans="1:13" x14ac:dyDescent="0.35">
      <c r="A310" s="43"/>
      <c r="B310" s="43"/>
      <c r="C310" s="43"/>
      <c r="D310" s="43"/>
      <c r="E310" s="43"/>
      <c r="F310" s="43"/>
      <c r="G310" s="43"/>
      <c r="H310" s="43"/>
      <c r="I310" s="43"/>
      <c r="J310" s="43"/>
      <c r="K310" s="43"/>
      <c r="L310" s="43"/>
      <c r="M310" s="43"/>
    </row>
    <row r="311" spans="1:13" x14ac:dyDescent="0.35">
      <c r="A311" s="43"/>
      <c r="B311" s="43"/>
      <c r="C311" s="43"/>
      <c r="D311" s="43"/>
      <c r="E311" s="43"/>
      <c r="F311" s="43"/>
      <c r="G311" s="43"/>
      <c r="H311" s="43"/>
      <c r="I311" s="43"/>
      <c r="J311" s="43"/>
      <c r="K311" s="43"/>
      <c r="L311" s="43"/>
      <c r="M311" s="43"/>
    </row>
    <row r="312" spans="1:13" x14ac:dyDescent="0.35">
      <c r="A312" s="43"/>
      <c r="B312" s="43"/>
      <c r="C312" s="43"/>
      <c r="D312" s="43"/>
      <c r="E312" s="43"/>
      <c r="F312" s="43"/>
      <c r="G312" s="43"/>
      <c r="H312" s="43"/>
      <c r="I312" s="43"/>
      <c r="J312" s="43"/>
      <c r="K312" s="43"/>
      <c r="L312" s="43"/>
      <c r="M312" s="43"/>
    </row>
    <row r="313" spans="1:13" x14ac:dyDescent="0.35">
      <c r="A313" s="43"/>
      <c r="B313" s="43"/>
      <c r="C313" s="43"/>
      <c r="D313" s="43"/>
      <c r="E313" s="43"/>
      <c r="F313" s="43"/>
      <c r="G313" s="43"/>
      <c r="H313" s="43"/>
      <c r="I313" s="43"/>
      <c r="J313" s="43"/>
      <c r="K313" s="43"/>
      <c r="L313" s="43"/>
      <c r="M313" s="43"/>
    </row>
    <row r="314" spans="1:13" x14ac:dyDescent="0.35">
      <c r="A314" s="43"/>
      <c r="B314" s="43"/>
      <c r="C314" s="43"/>
      <c r="D314" s="43"/>
      <c r="E314" s="43"/>
      <c r="F314" s="43"/>
      <c r="G314" s="43"/>
      <c r="H314" s="43"/>
      <c r="I314" s="43"/>
      <c r="J314" s="43"/>
      <c r="K314" s="43"/>
      <c r="L314" s="43"/>
      <c r="M314" s="43"/>
    </row>
    <row r="315" spans="1:13" x14ac:dyDescent="0.35">
      <c r="A315" s="43"/>
      <c r="B315" s="43"/>
      <c r="C315" s="43"/>
      <c r="D315" s="43"/>
      <c r="E315" s="43"/>
      <c r="F315" s="43"/>
      <c r="G315" s="43"/>
      <c r="H315" s="43"/>
      <c r="I315" s="43"/>
      <c r="J315" s="43"/>
      <c r="K315" s="43"/>
      <c r="L315" s="43"/>
      <c r="M315" s="43"/>
    </row>
    <row r="316" spans="1:13" x14ac:dyDescent="0.35">
      <c r="A316" s="43"/>
      <c r="B316" s="43"/>
      <c r="C316" s="43"/>
      <c r="D316" s="43"/>
      <c r="E316" s="43"/>
      <c r="F316" s="43"/>
      <c r="G316" s="43"/>
      <c r="H316" s="43"/>
      <c r="I316" s="43"/>
      <c r="J316" s="43"/>
      <c r="K316" s="43"/>
      <c r="L316" s="43"/>
      <c r="M316" s="43"/>
    </row>
    <row r="317" spans="1:13" x14ac:dyDescent="0.35">
      <c r="A317" s="43"/>
      <c r="B317" s="43"/>
      <c r="C317" s="43"/>
      <c r="D317" s="43"/>
      <c r="E317" s="43"/>
      <c r="F317" s="43"/>
      <c r="G317" s="43"/>
      <c r="H317" s="43"/>
      <c r="I317" s="43"/>
      <c r="J317" s="43"/>
      <c r="K317" s="43"/>
      <c r="L317" s="43"/>
      <c r="M317" s="43"/>
    </row>
    <row r="318" spans="1:13" x14ac:dyDescent="0.35">
      <c r="A318" s="43"/>
      <c r="B318" s="43"/>
      <c r="C318" s="43"/>
      <c r="D318" s="43"/>
      <c r="E318" s="43"/>
      <c r="F318" s="43"/>
      <c r="G318" s="43"/>
      <c r="H318" s="43"/>
      <c r="I318" s="43"/>
      <c r="J318" s="43"/>
      <c r="K318" s="43"/>
      <c r="L318" s="43"/>
      <c r="M318" s="43"/>
    </row>
    <row r="319" spans="1:13" x14ac:dyDescent="0.35">
      <c r="A319" s="43"/>
      <c r="B319" s="43"/>
      <c r="C319" s="43"/>
      <c r="D319" s="43"/>
      <c r="E319" s="43"/>
      <c r="F319" s="43"/>
      <c r="G319" s="43"/>
      <c r="H319" s="43"/>
      <c r="I319" s="43"/>
      <c r="J319" s="43"/>
      <c r="K319" s="43"/>
      <c r="L319" s="43"/>
      <c r="M319" s="43"/>
    </row>
    <row r="324" spans="11:11" x14ac:dyDescent="0.35">
      <c r="K324" s="42"/>
    </row>
    <row r="325" spans="11:11" x14ac:dyDescent="0.35">
      <c r="K325" s="42"/>
    </row>
    <row r="326" spans="11:11" x14ac:dyDescent="0.35">
      <c r="K326" s="42"/>
    </row>
    <row r="327" spans="11:11" x14ac:dyDescent="0.35">
      <c r="K327" s="42"/>
    </row>
    <row r="328" spans="11:11" x14ac:dyDescent="0.35">
      <c r="K328" s="42"/>
    </row>
    <row r="329" spans="11:11" x14ac:dyDescent="0.35">
      <c r="K329" s="42"/>
    </row>
  </sheetData>
  <phoneticPr fontId="24" type="noConversion"/>
  <pageMargins left="0.7" right="0.7" top="0.75" bottom="0.75" header="0.3" footer="0.3"/>
  <pageSetup paperSize="9" orientation="portrait" horizontalDpi="300" verticalDpi="30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L222"/>
  <sheetViews>
    <sheetView showGridLines="0" workbookViewId="0"/>
  </sheetViews>
  <sheetFormatPr defaultColWidth="10.90625" defaultRowHeight="14.5" x14ac:dyDescent="0.35"/>
  <cols>
    <col min="1" max="1" width="27.81640625" customWidth="1"/>
    <col min="2" max="2" width="26.36328125" customWidth="1"/>
    <col min="3" max="3" width="15.81640625" customWidth="1"/>
    <col min="4" max="12" width="17.81640625" customWidth="1"/>
  </cols>
  <sheetData>
    <row r="1" spans="1:12" ht="46" customHeight="1" x14ac:dyDescent="0.35">
      <c r="A1" s="45" t="s">
        <v>108</v>
      </c>
      <c r="B1" s="45" t="s">
        <v>109</v>
      </c>
      <c r="C1" s="45" t="s">
        <v>110</v>
      </c>
      <c r="D1" s="45" t="s">
        <v>111</v>
      </c>
      <c r="E1" s="45" t="s">
        <v>112</v>
      </c>
      <c r="F1" s="45" t="s">
        <v>113</v>
      </c>
      <c r="G1" s="45" t="s">
        <v>114</v>
      </c>
      <c r="H1" s="45" t="s">
        <v>115</v>
      </c>
      <c r="I1" s="45" t="s">
        <v>116</v>
      </c>
      <c r="J1" s="45" t="s">
        <v>117</v>
      </c>
      <c r="K1" s="45" t="s">
        <v>118</v>
      </c>
      <c r="L1" s="47"/>
    </row>
    <row r="2" spans="1:12" ht="15.5" customHeight="1" x14ac:dyDescent="0.35">
      <c r="A2" s="43" t="s">
        <v>121</v>
      </c>
      <c r="B2" s="43" t="s">
        <v>122</v>
      </c>
      <c r="C2" s="44" t="s">
        <v>123</v>
      </c>
      <c r="D2" s="44">
        <v>166238742.12798199</v>
      </c>
      <c r="E2" s="44">
        <v>0</v>
      </c>
      <c r="F2" s="44">
        <v>0</v>
      </c>
      <c r="G2" s="44">
        <v>0</v>
      </c>
      <c r="H2" s="44">
        <v>0</v>
      </c>
      <c r="I2" s="44">
        <v>0</v>
      </c>
      <c r="J2" s="44">
        <v>0</v>
      </c>
      <c r="K2" s="44">
        <v>0</v>
      </c>
    </row>
    <row r="3" spans="1:12" ht="15.5" customHeight="1" x14ac:dyDescent="0.35">
      <c r="A3" s="43" t="s">
        <v>124</v>
      </c>
      <c r="B3" s="43" t="s">
        <v>125</v>
      </c>
      <c r="C3" s="44" t="s">
        <v>123</v>
      </c>
      <c r="D3" s="44">
        <v>1464921976.67417</v>
      </c>
      <c r="E3" s="44">
        <v>96265425.768894196</v>
      </c>
      <c r="F3" s="44" t="s">
        <v>126</v>
      </c>
      <c r="G3" s="44" t="s">
        <v>126</v>
      </c>
      <c r="H3" s="44">
        <v>8407508.88131891</v>
      </c>
      <c r="I3" s="44" t="s">
        <v>126</v>
      </c>
      <c r="J3" s="44" t="s">
        <v>126</v>
      </c>
      <c r="K3" s="44">
        <v>87857916.887575299</v>
      </c>
    </row>
    <row r="4" spans="1:12" ht="15.5" customHeight="1" x14ac:dyDescent="0.35">
      <c r="A4" s="43" t="s">
        <v>127</v>
      </c>
      <c r="B4" s="43" t="s">
        <v>128</v>
      </c>
      <c r="C4" s="44" t="s">
        <v>123</v>
      </c>
      <c r="D4" s="44">
        <v>1028012660.21561</v>
      </c>
      <c r="E4" s="44">
        <v>77979342.532866403</v>
      </c>
      <c r="F4" s="44" t="s">
        <v>126</v>
      </c>
      <c r="G4" s="44" t="s">
        <v>126</v>
      </c>
      <c r="H4" s="44">
        <v>4734929.6408252697</v>
      </c>
      <c r="I4" s="44">
        <v>7556107.6100000003</v>
      </c>
      <c r="J4" s="44">
        <v>1900512.3</v>
      </c>
      <c r="K4" s="44">
        <v>63787792.989209197</v>
      </c>
    </row>
    <row r="5" spans="1:12" ht="15.5" customHeight="1" x14ac:dyDescent="0.35">
      <c r="A5" s="43" t="s">
        <v>129</v>
      </c>
      <c r="B5" s="43" t="s">
        <v>130</v>
      </c>
      <c r="C5" s="44" t="s">
        <v>123</v>
      </c>
      <c r="D5" s="44">
        <v>1175506245.2312801</v>
      </c>
      <c r="E5" s="44">
        <v>113168149.79665799</v>
      </c>
      <c r="F5" s="44">
        <v>61990442.859999999</v>
      </c>
      <c r="G5" s="44">
        <v>30481761.309999999</v>
      </c>
      <c r="H5" s="44">
        <v>9378648.4309934508</v>
      </c>
      <c r="I5" s="44">
        <v>8457575.1799999997</v>
      </c>
      <c r="J5" s="44">
        <v>2836844.47</v>
      </c>
      <c r="K5" s="44">
        <v>22877.542036126099</v>
      </c>
    </row>
    <row r="6" spans="1:12" ht="15.5" customHeight="1" x14ac:dyDescent="0.35">
      <c r="A6" s="43" t="s">
        <v>131</v>
      </c>
      <c r="B6" s="43" t="s">
        <v>132</v>
      </c>
      <c r="C6" s="44" t="s">
        <v>123</v>
      </c>
      <c r="D6" s="44">
        <v>85215031.096521497</v>
      </c>
      <c r="E6" s="44">
        <v>3650467.0563123799</v>
      </c>
      <c r="F6" s="44" t="s">
        <v>126</v>
      </c>
      <c r="G6" s="44" t="s">
        <v>126</v>
      </c>
      <c r="H6" s="44">
        <v>249919.308839201</v>
      </c>
      <c r="I6" s="44" t="s">
        <v>126</v>
      </c>
      <c r="J6" s="44" t="s">
        <v>126</v>
      </c>
      <c r="K6" s="44">
        <v>3400547.7474731798</v>
      </c>
    </row>
    <row r="7" spans="1:12" ht="15.5" customHeight="1" x14ac:dyDescent="0.35">
      <c r="A7" s="43" t="s">
        <v>133</v>
      </c>
      <c r="B7" s="43" t="s">
        <v>134</v>
      </c>
      <c r="C7" s="44" t="s">
        <v>123</v>
      </c>
      <c r="D7" s="44">
        <v>77562989.372048199</v>
      </c>
      <c r="E7" s="44">
        <v>2221255.6920338501</v>
      </c>
      <c r="F7" s="44" t="s">
        <v>126</v>
      </c>
      <c r="G7" s="44" t="s">
        <v>126</v>
      </c>
      <c r="H7" s="44">
        <v>504782.737065339</v>
      </c>
      <c r="I7" s="44" t="s">
        <v>126</v>
      </c>
      <c r="J7" s="44" t="s">
        <v>126</v>
      </c>
      <c r="K7" s="44">
        <v>1716472.95496851</v>
      </c>
    </row>
    <row r="8" spans="1:12" ht="15.5" customHeight="1" x14ac:dyDescent="0.35">
      <c r="A8" s="43" t="s">
        <v>135</v>
      </c>
      <c r="B8" s="43" t="s">
        <v>136</v>
      </c>
      <c r="C8" s="44" t="s">
        <v>123</v>
      </c>
      <c r="D8" s="44">
        <v>2326393186.5971198</v>
      </c>
      <c r="E8" s="44">
        <v>182552325.439886</v>
      </c>
      <c r="F8" s="44" t="s">
        <v>126</v>
      </c>
      <c r="G8" s="44" t="s">
        <v>126</v>
      </c>
      <c r="H8" s="44">
        <v>19369972.940682199</v>
      </c>
      <c r="I8" s="44" t="s">
        <v>126</v>
      </c>
      <c r="J8" s="44" t="s">
        <v>126</v>
      </c>
      <c r="K8" s="44">
        <v>163182352.49920401</v>
      </c>
    </row>
    <row r="9" spans="1:12" ht="15.5" customHeight="1" x14ac:dyDescent="0.35">
      <c r="A9" s="43" t="s">
        <v>137</v>
      </c>
      <c r="B9" s="43" t="s">
        <v>138</v>
      </c>
      <c r="C9" s="44" t="s">
        <v>123</v>
      </c>
      <c r="D9" s="44">
        <v>748511555.50334895</v>
      </c>
      <c r="E9" s="44">
        <v>60644499.452819303</v>
      </c>
      <c r="F9" s="44">
        <v>34032790.079999998</v>
      </c>
      <c r="G9" s="44">
        <v>15401868.15</v>
      </c>
      <c r="H9" s="44">
        <v>3937319.1386749898</v>
      </c>
      <c r="I9" s="44">
        <v>7009613.0999999996</v>
      </c>
      <c r="J9" s="44">
        <v>262909.26</v>
      </c>
      <c r="K9" s="44">
        <v>0</v>
      </c>
    </row>
    <row r="10" spans="1:12" ht="15.5" customHeight="1" x14ac:dyDescent="0.35">
      <c r="A10" s="43" t="s">
        <v>139</v>
      </c>
      <c r="B10" s="43" t="s">
        <v>140</v>
      </c>
      <c r="C10" s="44" t="s">
        <v>123</v>
      </c>
      <c r="D10" s="44">
        <v>439937732.87998098</v>
      </c>
      <c r="E10" s="44">
        <v>31139909.4777456</v>
      </c>
      <c r="F10" s="44" t="s">
        <v>126</v>
      </c>
      <c r="G10" s="44" t="s">
        <v>126</v>
      </c>
      <c r="H10" s="44">
        <v>2292158.0890639899</v>
      </c>
      <c r="I10" s="44" t="s">
        <v>126</v>
      </c>
      <c r="J10" s="44" t="s">
        <v>126</v>
      </c>
      <c r="K10" s="44">
        <v>28847751.388681699</v>
      </c>
    </row>
    <row r="11" spans="1:12" ht="15.5" customHeight="1" x14ac:dyDescent="0.35">
      <c r="A11" s="43" t="s">
        <v>141</v>
      </c>
      <c r="B11" s="43" t="s">
        <v>142</v>
      </c>
      <c r="C11" s="44" t="s">
        <v>123</v>
      </c>
      <c r="D11" s="44">
        <v>267310926.05938199</v>
      </c>
      <c r="E11" s="44">
        <v>19238905.0976707</v>
      </c>
      <c r="F11" s="44" t="s">
        <v>126</v>
      </c>
      <c r="G11" s="44" t="s">
        <v>126</v>
      </c>
      <c r="H11" s="44">
        <v>1662502.4736470601</v>
      </c>
      <c r="I11" s="44">
        <v>81838.3</v>
      </c>
      <c r="J11" s="44">
        <v>905342.13</v>
      </c>
      <c r="K11" s="44">
        <v>16589222.200704601</v>
      </c>
    </row>
    <row r="12" spans="1:12" ht="15.5" customHeight="1" x14ac:dyDescent="0.35">
      <c r="A12" s="43" t="s">
        <v>143</v>
      </c>
      <c r="B12" s="43" t="s">
        <v>144</v>
      </c>
      <c r="C12" s="44" t="s">
        <v>123</v>
      </c>
      <c r="D12" s="44">
        <v>874592708.058851</v>
      </c>
      <c r="E12" s="44">
        <v>67883430.744760901</v>
      </c>
      <c r="F12" s="44" t="s">
        <v>126</v>
      </c>
      <c r="G12" s="44" t="s">
        <v>126</v>
      </c>
      <c r="H12" s="44">
        <v>4086740.6379734199</v>
      </c>
      <c r="I12" s="44" t="s">
        <v>126</v>
      </c>
      <c r="J12" s="44" t="s">
        <v>126</v>
      </c>
      <c r="K12" s="44">
        <v>63796690.106787503</v>
      </c>
    </row>
    <row r="13" spans="1:12" ht="15.5" customHeight="1" x14ac:dyDescent="0.35">
      <c r="A13" s="43" t="s">
        <v>145</v>
      </c>
      <c r="B13" s="43" t="s">
        <v>146</v>
      </c>
      <c r="C13" s="44" t="s">
        <v>123</v>
      </c>
      <c r="D13" s="44">
        <v>1416061615.2412601</v>
      </c>
      <c r="E13" s="44">
        <v>98908667.1301779</v>
      </c>
      <c r="F13" s="44">
        <v>47883132.740000002</v>
      </c>
      <c r="G13" s="44">
        <v>31750826.75</v>
      </c>
      <c r="H13" s="44">
        <v>8050502.6133353701</v>
      </c>
      <c r="I13" s="44">
        <v>11224205.02</v>
      </c>
      <c r="J13" s="44">
        <v>0</v>
      </c>
      <c r="K13" s="44">
        <v>0</v>
      </c>
    </row>
    <row r="14" spans="1:12" ht="15.5" customHeight="1" x14ac:dyDescent="0.35">
      <c r="A14" s="43" t="s">
        <v>147</v>
      </c>
      <c r="B14" s="43" t="s">
        <v>128</v>
      </c>
      <c r="C14" s="44" t="s">
        <v>148</v>
      </c>
      <c r="D14" s="44">
        <v>842592153.79112899</v>
      </c>
      <c r="E14" s="44">
        <v>74730934.748247296</v>
      </c>
      <c r="F14" s="44">
        <v>39618597.539999999</v>
      </c>
      <c r="G14" s="44">
        <v>21352208.969999999</v>
      </c>
      <c r="H14" s="44">
        <v>3305049.1557819699</v>
      </c>
      <c r="I14" s="44">
        <v>7322246.3099999996</v>
      </c>
      <c r="J14" s="44">
        <v>2749456.14</v>
      </c>
      <c r="K14" s="44">
        <v>383376.64135700499</v>
      </c>
    </row>
    <row r="15" spans="1:12" ht="15.5" customHeight="1" x14ac:dyDescent="0.35">
      <c r="A15" s="43" t="s">
        <v>149</v>
      </c>
      <c r="B15" s="43" t="s">
        <v>128</v>
      </c>
      <c r="C15" s="44" t="s">
        <v>150</v>
      </c>
      <c r="D15" s="44">
        <v>836991754.669312</v>
      </c>
      <c r="E15" s="44">
        <v>75596961.9418194</v>
      </c>
      <c r="F15" s="44">
        <v>39191720.93</v>
      </c>
      <c r="G15" s="44">
        <v>21171489.030000001</v>
      </c>
      <c r="H15" s="44">
        <v>4124178.4566503302</v>
      </c>
      <c r="I15" s="44">
        <v>7602285.5300000003</v>
      </c>
      <c r="J15" s="44">
        <v>3123988.37</v>
      </c>
      <c r="K15" s="44">
        <v>383299.61769359797</v>
      </c>
    </row>
    <row r="16" spans="1:12" ht="15.5" customHeight="1" x14ac:dyDescent="0.35">
      <c r="A16" s="43" t="s">
        <v>151</v>
      </c>
      <c r="B16" s="43" t="s">
        <v>128</v>
      </c>
      <c r="C16" s="44" t="s">
        <v>152</v>
      </c>
      <c r="D16" s="44">
        <v>838857726.16789198</v>
      </c>
      <c r="E16" s="44">
        <v>75306955.724843904</v>
      </c>
      <c r="F16" s="44">
        <v>40994922.590000004</v>
      </c>
      <c r="G16" s="44">
        <v>17947380.640000001</v>
      </c>
      <c r="H16" s="44">
        <v>4136000.85961584</v>
      </c>
      <c r="I16" s="44">
        <v>7630053.9500000002</v>
      </c>
      <c r="J16" s="44">
        <v>4201621.91</v>
      </c>
      <c r="K16" s="44">
        <v>396975.78254683397</v>
      </c>
    </row>
    <row r="17" spans="1:11" ht="15.5" customHeight="1" x14ac:dyDescent="0.35">
      <c r="A17" s="43" t="s">
        <v>153</v>
      </c>
      <c r="B17" s="43" t="s">
        <v>128</v>
      </c>
      <c r="C17" s="44" t="s">
        <v>154</v>
      </c>
      <c r="D17" s="44">
        <v>856413300.33812797</v>
      </c>
      <c r="E17" s="44">
        <v>74993836.583434299</v>
      </c>
      <c r="F17" s="44">
        <v>37779886.350000001</v>
      </c>
      <c r="G17" s="44">
        <v>20217369.34</v>
      </c>
      <c r="H17" s="44">
        <v>4096629.33961999</v>
      </c>
      <c r="I17" s="44">
        <v>7767680.3200000003</v>
      </c>
      <c r="J17" s="44">
        <v>4726920.74</v>
      </c>
      <c r="K17" s="44">
        <v>405350.49474504997</v>
      </c>
    </row>
    <row r="18" spans="1:11" ht="15.5" customHeight="1" x14ac:dyDescent="0.35">
      <c r="A18" s="43" t="s">
        <v>155</v>
      </c>
      <c r="B18" s="43" t="s">
        <v>128</v>
      </c>
      <c r="C18" s="44" t="s">
        <v>156</v>
      </c>
      <c r="D18" s="44">
        <v>881400580.22144198</v>
      </c>
      <c r="E18" s="44">
        <v>74038205.301856399</v>
      </c>
      <c r="F18" s="44">
        <v>37741749.850000001</v>
      </c>
      <c r="G18" s="44">
        <v>19864258.809999999</v>
      </c>
      <c r="H18" s="44">
        <v>4588673.0093807997</v>
      </c>
      <c r="I18" s="44">
        <v>8012146.71</v>
      </c>
      <c r="J18" s="44">
        <v>3422477.83</v>
      </c>
      <c r="K18" s="44">
        <v>408899.10335360997</v>
      </c>
    </row>
    <row r="19" spans="1:11" ht="15.5" customHeight="1" x14ac:dyDescent="0.35">
      <c r="A19" s="43" t="s">
        <v>157</v>
      </c>
      <c r="B19" s="43" t="s">
        <v>128</v>
      </c>
      <c r="C19" s="44" t="s">
        <v>158</v>
      </c>
      <c r="D19" s="44">
        <v>902141925.38821602</v>
      </c>
      <c r="E19" s="44">
        <v>77148504.530415803</v>
      </c>
      <c r="F19" s="44">
        <v>39508326.990000002</v>
      </c>
      <c r="G19" s="44">
        <v>22096801.289999999</v>
      </c>
      <c r="H19" s="44">
        <v>4223535.6551837698</v>
      </c>
      <c r="I19" s="44">
        <v>7974973.4400000004</v>
      </c>
      <c r="J19" s="44">
        <v>2893155.87</v>
      </c>
      <c r="K19" s="44">
        <v>451711.29956419399</v>
      </c>
    </row>
    <row r="20" spans="1:11" ht="15.5" customHeight="1" x14ac:dyDescent="0.35">
      <c r="A20" s="43" t="s">
        <v>159</v>
      </c>
      <c r="B20" s="43" t="s">
        <v>128</v>
      </c>
      <c r="C20" s="44" t="s">
        <v>160</v>
      </c>
      <c r="D20" s="44">
        <v>933968962.12287295</v>
      </c>
      <c r="E20" s="44">
        <v>78424218.921302006</v>
      </c>
      <c r="F20" s="44">
        <v>40874227.32</v>
      </c>
      <c r="G20" s="44">
        <v>22507995.059999999</v>
      </c>
      <c r="H20" s="44">
        <v>4615464.8217176497</v>
      </c>
      <c r="I20" s="44">
        <v>7852000.9199999999</v>
      </c>
      <c r="J20" s="44">
        <v>2137575.75</v>
      </c>
      <c r="K20" s="44">
        <v>436955.04103083297</v>
      </c>
    </row>
    <row r="21" spans="1:11" ht="15.5" customHeight="1" x14ac:dyDescent="0.35">
      <c r="A21" s="43" t="s">
        <v>161</v>
      </c>
      <c r="B21" s="43" t="s">
        <v>128</v>
      </c>
      <c r="C21" s="44" t="s">
        <v>162</v>
      </c>
      <c r="D21" s="44">
        <v>931904424.95059896</v>
      </c>
      <c r="E21" s="44">
        <v>75393930.256199405</v>
      </c>
      <c r="F21" s="44">
        <v>39554896.119999997</v>
      </c>
      <c r="G21" s="44">
        <v>21550491.719999999</v>
      </c>
      <c r="H21" s="44">
        <v>4265074.4154701903</v>
      </c>
      <c r="I21" s="44">
        <v>7740050.71</v>
      </c>
      <c r="J21" s="44">
        <v>1823396.04</v>
      </c>
      <c r="K21" s="44">
        <v>460021.24524552003</v>
      </c>
    </row>
    <row r="22" spans="1:11" ht="15.5" customHeight="1" x14ac:dyDescent="0.35">
      <c r="A22" s="43" t="s">
        <v>163</v>
      </c>
      <c r="B22" s="43" t="s">
        <v>128</v>
      </c>
      <c r="C22" s="44" t="s">
        <v>164</v>
      </c>
      <c r="D22" s="44">
        <v>969582991.87645102</v>
      </c>
      <c r="E22" s="44">
        <v>78042673.1833601</v>
      </c>
      <c r="F22" s="44">
        <v>44534937.960000001</v>
      </c>
      <c r="G22" s="44">
        <v>18580625.109999999</v>
      </c>
      <c r="H22" s="44">
        <v>4882894.7955722203</v>
      </c>
      <c r="I22" s="44">
        <v>7750564.6299999999</v>
      </c>
      <c r="J22" s="44">
        <v>1811817.09</v>
      </c>
      <c r="K22" s="44">
        <v>481833.60114265297</v>
      </c>
    </row>
    <row r="23" spans="1:11" ht="15.5" customHeight="1" x14ac:dyDescent="0.35">
      <c r="A23" s="43" t="s">
        <v>165</v>
      </c>
      <c r="B23" s="43" t="s">
        <v>128</v>
      </c>
      <c r="C23" s="44" t="s">
        <v>166</v>
      </c>
      <c r="D23" s="44">
        <v>1091742558.29831</v>
      </c>
      <c r="E23" s="44">
        <v>94508120.159586996</v>
      </c>
      <c r="F23" s="44">
        <v>52556135.990000002</v>
      </c>
      <c r="G23" s="44">
        <v>23794756.890000001</v>
      </c>
      <c r="H23" s="44">
        <v>7162910.96840264</v>
      </c>
      <c r="I23" s="44">
        <v>7814931.4100000001</v>
      </c>
      <c r="J23" s="44">
        <v>2696304.75</v>
      </c>
      <c r="K23" s="44">
        <v>483080.15617332701</v>
      </c>
    </row>
    <row r="24" spans="1:11" ht="15.5" customHeight="1" x14ac:dyDescent="0.35">
      <c r="A24" s="43" t="s">
        <v>167</v>
      </c>
      <c r="B24" s="43" t="s">
        <v>128</v>
      </c>
      <c r="C24" s="44" t="s">
        <v>168</v>
      </c>
      <c r="D24" s="44">
        <v>993524215.34000003</v>
      </c>
      <c r="E24" s="44">
        <v>84000520.180000007</v>
      </c>
      <c r="F24" s="44">
        <v>50822908.490000002</v>
      </c>
      <c r="G24" s="44">
        <v>17563513.739999998</v>
      </c>
      <c r="H24" s="44">
        <v>4502191.68</v>
      </c>
      <c r="I24" s="44">
        <v>7538322.9299999997</v>
      </c>
      <c r="J24" s="44">
        <v>2990386.35</v>
      </c>
      <c r="K24" s="44">
        <v>583196.99000001396</v>
      </c>
    </row>
    <row r="25" spans="1:11" ht="15.5" customHeight="1" x14ac:dyDescent="0.35">
      <c r="A25" s="43" t="s">
        <v>169</v>
      </c>
      <c r="B25" s="43" t="s">
        <v>142</v>
      </c>
      <c r="C25" s="44" t="s">
        <v>148</v>
      </c>
      <c r="D25" s="44">
        <v>221672030.340828</v>
      </c>
      <c r="E25" s="44">
        <v>20138073.329222601</v>
      </c>
      <c r="F25" s="44">
        <v>9483417.5399999991</v>
      </c>
      <c r="G25" s="44">
        <v>8601705.4900000002</v>
      </c>
      <c r="H25" s="44">
        <v>981822.16746937099</v>
      </c>
      <c r="I25" s="44">
        <v>91446.8</v>
      </c>
      <c r="J25" s="44">
        <v>624197.03</v>
      </c>
      <c r="K25" s="44">
        <v>355484.30847961298</v>
      </c>
    </row>
    <row r="26" spans="1:11" ht="15.5" customHeight="1" x14ac:dyDescent="0.35">
      <c r="A26" s="43" t="s">
        <v>170</v>
      </c>
      <c r="B26" s="43" t="s">
        <v>142</v>
      </c>
      <c r="C26" s="44" t="s">
        <v>150</v>
      </c>
      <c r="D26" s="44">
        <v>219788311.519923</v>
      </c>
      <c r="E26" s="44">
        <v>19013191.270271901</v>
      </c>
      <c r="F26" s="44">
        <v>8053629.9000000004</v>
      </c>
      <c r="G26" s="44">
        <v>9120551.7699999996</v>
      </c>
      <c r="H26" s="44">
        <v>1123865.0082012699</v>
      </c>
      <c r="I26" s="44">
        <v>90246.720000000001</v>
      </c>
      <c r="J26" s="44">
        <v>250330.76</v>
      </c>
      <c r="K26" s="44">
        <v>374567.12013887399</v>
      </c>
    </row>
    <row r="27" spans="1:11" ht="15.5" customHeight="1" x14ac:dyDescent="0.35">
      <c r="A27" s="43" t="s">
        <v>171</v>
      </c>
      <c r="B27" s="43" t="s">
        <v>142</v>
      </c>
      <c r="C27" s="44" t="s">
        <v>152</v>
      </c>
      <c r="D27" s="44">
        <v>227270136.748083</v>
      </c>
      <c r="E27" s="44">
        <v>19422214.647063501</v>
      </c>
      <c r="F27" s="44">
        <v>8363272.9100000001</v>
      </c>
      <c r="G27" s="44">
        <v>9334969.8100000005</v>
      </c>
      <c r="H27" s="44">
        <v>992872.35198798496</v>
      </c>
      <c r="I27" s="44">
        <v>119398.91</v>
      </c>
      <c r="J27" s="44">
        <v>232740.99</v>
      </c>
      <c r="K27" s="44">
        <v>378959.66721998301</v>
      </c>
    </row>
    <row r="28" spans="1:11" ht="15.5" customHeight="1" x14ac:dyDescent="0.35">
      <c r="A28" s="43" t="s">
        <v>172</v>
      </c>
      <c r="B28" s="43" t="s">
        <v>142</v>
      </c>
      <c r="C28" s="44" t="s">
        <v>154</v>
      </c>
      <c r="D28" s="44">
        <v>236075786.82705501</v>
      </c>
      <c r="E28" s="44">
        <v>21142179.245478701</v>
      </c>
      <c r="F28" s="44">
        <v>9038061.3900000006</v>
      </c>
      <c r="G28" s="44">
        <v>9655793.6799999997</v>
      </c>
      <c r="H28" s="44">
        <v>985219.868385248</v>
      </c>
      <c r="I28" s="44">
        <v>139240.01</v>
      </c>
      <c r="J28" s="44">
        <v>955238.05</v>
      </c>
      <c r="K28" s="44">
        <v>368626.24509922502</v>
      </c>
    </row>
    <row r="29" spans="1:11" ht="15.5" customHeight="1" x14ac:dyDescent="0.35">
      <c r="A29" s="43" t="s">
        <v>173</v>
      </c>
      <c r="B29" s="43" t="s">
        <v>142</v>
      </c>
      <c r="C29" s="44" t="s">
        <v>156</v>
      </c>
      <c r="D29" s="44">
        <v>241698480.47452801</v>
      </c>
      <c r="E29" s="44">
        <v>19760555.966799501</v>
      </c>
      <c r="F29" s="44">
        <v>8933263.9000000004</v>
      </c>
      <c r="G29" s="44">
        <v>8794773.2200000007</v>
      </c>
      <c r="H29" s="44">
        <v>862220.24475138995</v>
      </c>
      <c r="I29" s="44">
        <v>138246.60999999999</v>
      </c>
      <c r="J29" s="44">
        <v>680439.64</v>
      </c>
      <c r="K29" s="44">
        <v>351612.35217934201</v>
      </c>
    </row>
    <row r="30" spans="1:11" ht="15.5" customHeight="1" x14ac:dyDescent="0.35">
      <c r="A30" s="43" t="s">
        <v>174</v>
      </c>
      <c r="B30" s="43" t="s">
        <v>142</v>
      </c>
      <c r="C30" s="44" t="s">
        <v>158</v>
      </c>
      <c r="D30" s="44">
        <v>248558351.94501701</v>
      </c>
      <c r="E30" s="44">
        <v>18455989.6847011</v>
      </c>
      <c r="F30" s="44">
        <v>8018073.9699999997</v>
      </c>
      <c r="G30" s="44">
        <v>8274255.7000000002</v>
      </c>
      <c r="H30" s="44">
        <v>651444.05893035</v>
      </c>
      <c r="I30" s="44">
        <v>136522.53</v>
      </c>
      <c r="J30" s="44">
        <v>993495.49</v>
      </c>
      <c r="K30" s="44">
        <v>382197.93575563602</v>
      </c>
    </row>
    <row r="31" spans="1:11" ht="15.5" customHeight="1" x14ac:dyDescent="0.35">
      <c r="A31" s="43" t="s">
        <v>175</v>
      </c>
      <c r="B31" s="43" t="s">
        <v>142</v>
      </c>
      <c r="C31" s="44" t="s">
        <v>160</v>
      </c>
      <c r="D31" s="44">
        <v>251795263.574698</v>
      </c>
      <c r="E31" s="44">
        <v>21629548.031033199</v>
      </c>
      <c r="F31" s="44">
        <v>9265343.9900000002</v>
      </c>
      <c r="G31" s="44">
        <v>10130434.43</v>
      </c>
      <c r="H31" s="44">
        <v>1159124.5200628899</v>
      </c>
      <c r="I31" s="44">
        <v>134419.71</v>
      </c>
      <c r="J31" s="44">
        <v>535893.23</v>
      </c>
      <c r="K31" s="44">
        <v>404332.14680594002</v>
      </c>
    </row>
    <row r="32" spans="1:11" ht="15.5" customHeight="1" x14ac:dyDescent="0.35">
      <c r="A32" s="43" t="s">
        <v>176</v>
      </c>
      <c r="B32" s="43" t="s">
        <v>142</v>
      </c>
      <c r="C32" s="44" t="s">
        <v>162</v>
      </c>
      <c r="D32" s="44">
        <v>261051726.46175301</v>
      </c>
      <c r="E32" s="44">
        <v>22816272.0305201</v>
      </c>
      <c r="F32" s="44">
        <v>9795039.3499999996</v>
      </c>
      <c r="G32" s="44">
        <v>10673525.68</v>
      </c>
      <c r="H32" s="44">
        <v>1218045.89429919</v>
      </c>
      <c r="I32" s="44">
        <v>140857.12</v>
      </c>
      <c r="J32" s="44">
        <v>561559.81000000006</v>
      </c>
      <c r="K32" s="44">
        <v>427244.17183520098</v>
      </c>
    </row>
    <row r="33" spans="1:11" ht="15.5" customHeight="1" x14ac:dyDescent="0.35">
      <c r="A33" s="43" t="s">
        <v>177</v>
      </c>
      <c r="B33" s="43" t="s">
        <v>142</v>
      </c>
      <c r="C33" s="44" t="s">
        <v>164</v>
      </c>
      <c r="D33" s="44">
        <v>267027246.25066999</v>
      </c>
      <c r="E33" s="44">
        <v>20298081.815747201</v>
      </c>
      <c r="F33" s="44">
        <v>10263846.859999999</v>
      </c>
      <c r="G33" s="44">
        <v>7697883.1900000004</v>
      </c>
      <c r="H33" s="44">
        <v>1238122.65666845</v>
      </c>
      <c r="I33" s="44">
        <v>131508.88</v>
      </c>
      <c r="J33" s="44">
        <v>524293.65</v>
      </c>
      <c r="K33" s="44">
        <v>442426.57561149797</v>
      </c>
    </row>
    <row r="34" spans="1:11" ht="15.5" customHeight="1" x14ac:dyDescent="0.35">
      <c r="A34" s="43" t="s">
        <v>178</v>
      </c>
      <c r="B34" s="43" t="s">
        <v>142</v>
      </c>
      <c r="C34" s="44" t="s">
        <v>166</v>
      </c>
      <c r="D34" s="44">
        <v>285905288.47261602</v>
      </c>
      <c r="E34" s="44">
        <v>20085941.2856564</v>
      </c>
      <c r="F34" s="44">
        <v>9684463.4199999999</v>
      </c>
      <c r="G34" s="44">
        <v>7264056.7800000003</v>
      </c>
      <c r="H34" s="44">
        <v>1611095.62415993</v>
      </c>
      <c r="I34" s="44">
        <v>83063.09</v>
      </c>
      <c r="J34" s="44">
        <v>1443262.36</v>
      </c>
      <c r="K34" s="44">
        <v>0</v>
      </c>
    </row>
    <row r="35" spans="1:11" ht="15.5" customHeight="1" x14ac:dyDescent="0.35">
      <c r="A35" s="43" t="s">
        <v>179</v>
      </c>
      <c r="B35" s="43" t="s">
        <v>142</v>
      </c>
      <c r="C35" s="44" t="s">
        <v>168</v>
      </c>
      <c r="D35" s="44">
        <v>284608095.94999999</v>
      </c>
      <c r="E35" s="44">
        <v>19557056.059999999</v>
      </c>
      <c r="F35" s="44">
        <v>10299478</v>
      </c>
      <c r="G35" s="44">
        <v>5981634</v>
      </c>
      <c r="H35" s="44">
        <v>1845136</v>
      </c>
      <c r="I35" s="44">
        <v>77865</v>
      </c>
      <c r="J35" s="44">
        <v>1352943.06</v>
      </c>
      <c r="K35" s="44">
        <v>0</v>
      </c>
    </row>
    <row r="36" spans="1:11" ht="15.5" customHeight="1" x14ac:dyDescent="0.35">
      <c r="A36" s="43" t="s">
        <v>180</v>
      </c>
      <c r="B36" s="43" t="s">
        <v>140</v>
      </c>
      <c r="C36" s="44" t="s">
        <v>148</v>
      </c>
      <c r="D36" s="44">
        <v>347169970.42576897</v>
      </c>
      <c r="E36" s="44">
        <v>31506647.4718327</v>
      </c>
      <c r="F36" s="44">
        <v>14222211.82</v>
      </c>
      <c r="G36" s="44">
        <v>8974401.0500000007</v>
      </c>
      <c r="H36" s="44">
        <v>1967483.7290451799</v>
      </c>
      <c r="I36" s="44">
        <v>3154535.93</v>
      </c>
      <c r="J36" s="44">
        <v>3147703.22</v>
      </c>
      <c r="K36" s="44">
        <v>40311.7152156663</v>
      </c>
    </row>
    <row r="37" spans="1:11" ht="15.5" customHeight="1" x14ac:dyDescent="0.35">
      <c r="A37" s="43" t="s">
        <v>181</v>
      </c>
      <c r="B37" s="43" t="s">
        <v>140</v>
      </c>
      <c r="C37" s="44" t="s">
        <v>150</v>
      </c>
      <c r="D37" s="44">
        <v>339376046.24434602</v>
      </c>
      <c r="E37" s="44">
        <v>27890410.113936599</v>
      </c>
      <c r="F37" s="44">
        <v>13090754.029999999</v>
      </c>
      <c r="G37" s="44">
        <v>7944392.4800000004</v>
      </c>
      <c r="H37" s="44">
        <v>1226390.3452842401</v>
      </c>
      <c r="I37" s="44">
        <v>3111734.93</v>
      </c>
      <c r="J37" s="44">
        <v>2497159.4500000002</v>
      </c>
      <c r="K37" s="44">
        <v>19978.8768474891</v>
      </c>
    </row>
    <row r="38" spans="1:11" ht="15.5" customHeight="1" x14ac:dyDescent="0.35">
      <c r="A38" s="43" t="s">
        <v>182</v>
      </c>
      <c r="B38" s="43" t="s">
        <v>140</v>
      </c>
      <c r="C38" s="44" t="s">
        <v>152</v>
      </c>
      <c r="D38" s="44">
        <v>343276716.65036398</v>
      </c>
      <c r="E38" s="44">
        <v>26397060.7313651</v>
      </c>
      <c r="F38" s="44">
        <v>13060923.25</v>
      </c>
      <c r="G38" s="44">
        <v>7240203.3600000003</v>
      </c>
      <c r="H38" s="44">
        <v>1081031.65016599</v>
      </c>
      <c r="I38" s="44">
        <v>3108468.45</v>
      </c>
      <c r="J38" s="44">
        <v>1906434.03</v>
      </c>
      <c r="K38" s="44">
        <v>0</v>
      </c>
    </row>
    <row r="39" spans="1:11" ht="15.5" customHeight="1" x14ac:dyDescent="0.35">
      <c r="A39" s="43" t="s">
        <v>183</v>
      </c>
      <c r="B39" s="43" t="s">
        <v>140</v>
      </c>
      <c r="C39" s="44" t="s">
        <v>154</v>
      </c>
      <c r="D39" s="44">
        <v>347041288.17968702</v>
      </c>
      <c r="E39" s="44">
        <v>25622236.9382792</v>
      </c>
      <c r="F39" s="44">
        <v>12320089.75</v>
      </c>
      <c r="G39" s="44">
        <v>7047453.2400000002</v>
      </c>
      <c r="H39" s="44">
        <v>1285552.51716568</v>
      </c>
      <c r="I39" s="44">
        <v>3126979.07</v>
      </c>
      <c r="J39" s="44">
        <v>1842162.36</v>
      </c>
      <c r="K39" s="44">
        <v>0</v>
      </c>
    </row>
    <row r="40" spans="1:11" ht="15.5" customHeight="1" x14ac:dyDescent="0.35">
      <c r="A40" s="43" t="s">
        <v>184</v>
      </c>
      <c r="B40" s="43" t="s">
        <v>140</v>
      </c>
      <c r="C40" s="44" t="s">
        <v>156</v>
      </c>
      <c r="D40" s="44">
        <v>362954008.77625501</v>
      </c>
      <c r="E40" s="44">
        <v>25421017.6651817</v>
      </c>
      <c r="F40" s="44">
        <v>12086398.460000001</v>
      </c>
      <c r="G40" s="44">
        <v>7175042.8700000001</v>
      </c>
      <c r="H40" s="44">
        <v>1516908.2721414501</v>
      </c>
      <c r="I40" s="44">
        <v>3155564.09</v>
      </c>
      <c r="J40" s="44">
        <v>1487103.97</v>
      </c>
      <c r="K40" s="44">
        <v>0</v>
      </c>
    </row>
    <row r="41" spans="1:11" ht="15.5" customHeight="1" x14ac:dyDescent="0.35">
      <c r="A41" s="43" t="s">
        <v>185</v>
      </c>
      <c r="B41" s="43" t="s">
        <v>140</v>
      </c>
      <c r="C41" s="44" t="s">
        <v>158</v>
      </c>
      <c r="D41" s="44">
        <v>360754687.76319802</v>
      </c>
      <c r="E41" s="44">
        <v>25727506.452984702</v>
      </c>
      <c r="F41" s="44">
        <v>12353382.130000001</v>
      </c>
      <c r="G41" s="44">
        <v>7917047.9699999997</v>
      </c>
      <c r="H41" s="44">
        <v>1906002.7032053501</v>
      </c>
      <c r="I41" s="44">
        <v>2580096.9700000002</v>
      </c>
      <c r="J41" s="44">
        <v>970976.67</v>
      </c>
      <c r="K41" s="44">
        <v>0</v>
      </c>
    </row>
    <row r="42" spans="1:11" ht="15.5" customHeight="1" x14ac:dyDescent="0.35">
      <c r="A42" s="43" t="s">
        <v>186</v>
      </c>
      <c r="B42" s="43" t="s">
        <v>140</v>
      </c>
      <c r="C42" s="44" t="s">
        <v>160</v>
      </c>
      <c r="D42" s="44">
        <v>368086822.94461</v>
      </c>
      <c r="E42" s="44">
        <v>26305845.878955498</v>
      </c>
      <c r="F42" s="44">
        <v>12158385.779999999</v>
      </c>
      <c r="G42" s="44">
        <v>7905478.1900000004</v>
      </c>
      <c r="H42" s="44">
        <v>1842241.53374605</v>
      </c>
      <c r="I42" s="44">
        <v>3129833.78</v>
      </c>
      <c r="J42" s="44">
        <v>1269906.6000000001</v>
      </c>
      <c r="K42" s="44">
        <v>0</v>
      </c>
    </row>
    <row r="43" spans="1:11" ht="15.5" customHeight="1" x14ac:dyDescent="0.35">
      <c r="A43" s="43" t="s">
        <v>187</v>
      </c>
      <c r="B43" s="43" t="s">
        <v>140</v>
      </c>
      <c r="C43" s="44" t="s">
        <v>162</v>
      </c>
      <c r="D43" s="44">
        <v>388683582.57661402</v>
      </c>
      <c r="E43" s="44">
        <v>25877704.782464702</v>
      </c>
      <c r="F43" s="44">
        <v>11988547.939999999</v>
      </c>
      <c r="G43" s="44">
        <v>7726954.9900000002</v>
      </c>
      <c r="H43" s="44">
        <v>1981025.5970942001</v>
      </c>
      <c r="I43" s="44">
        <v>3021214.41</v>
      </c>
      <c r="J43" s="44">
        <v>1159961.8500000001</v>
      </c>
      <c r="K43" s="44">
        <v>0</v>
      </c>
    </row>
    <row r="44" spans="1:11" ht="15.5" customHeight="1" x14ac:dyDescent="0.35">
      <c r="A44" s="43" t="s">
        <v>188</v>
      </c>
      <c r="B44" s="43" t="s">
        <v>140</v>
      </c>
      <c r="C44" s="44" t="s">
        <v>164</v>
      </c>
      <c r="D44" s="44">
        <v>404135613.06016803</v>
      </c>
      <c r="E44" s="44">
        <v>27805370.6927334</v>
      </c>
      <c r="F44" s="44">
        <v>14159438.050000001</v>
      </c>
      <c r="G44" s="44">
        <v>7354684.4299999997</v>
      </c>
      <c r="H44" s="44">
        <v>2105049.3215497201</v>
      </c>
      <c r="I44" s="44">
        <v>2951527.63</v>
      </c>
      <c r="J44" s="44">
        <v>1234671.26</v>
      </c>
      <c r="K44" s="44">
        <v>0</v>
      </c>
    </row>
    <row r="45" spans="1:11" ht="15.5" customHeight="1" x14ac:dyDescent="0.35">
      <c r="A45" s="43" t="s">
        <v>357</v>
      </c>
      <c r="B45" s="43" t="s">
        <v>140</v>
      </c>
      <c r="C45" s="44" t="s">
        <v>166</v>
      </c>
      <c r="D45" s="44" t="s">
        <v>126</v>
      </c>
      <c r="E45" s="44" t="s">
        <v>126</v>
      </c>
      <c r="F45" s="44" t="s">
        <v>126</v>
      </c>
      <c r="G45" s="44" t="s">
        <v>126</v>
      </c>
      <c r="H45" s="44" t="s">
        <v>126</v>
      </c>
      <c r="I45" s="44" t="s">
        <v>126</v>
      </c>
      <c r="J45" s="44" t="s">
        <v>126</v>
      </c>
      <c r="K45" s="44" t="s">
        <v>126</v>
      </c>
    </row>
    <row r="46" spans="1:11" ht="15.5" customHeight="1" x14ac:dyDescent="0.35">
      <c r="A46" s="43" t="s">
        <v>189</v>
      </c>
      <c r="B46" s="43" t="s">
        <v>140</v>
      </c>
      <c r="C46" s="44" t="s">
        <v>168</v>
      </c>
      <c r="D46" s="44">
        <v>435488012.60000002</v>
      </c>
      <c r="E46" s="44">
        <v>31011659.010000002</v>
      </c>
      <c r="F46" s="44">
        <v>15539281.76</v>
      </c>
      <c r="G46" s="44">
        <v>8531564.4499999993</v>
      </c>
      <c r="H46" s="44">
        <v>2691956.2</v>
      </c>
      <c r="I46" s="44">
        <v>2697942</v>
      </c>
      <c r="J46" s="44">
        <v>1550914.6</v>
      </c>
      <c r="K46" s="44">
        <v>0</v>
      </c>
    </row>
    <row r="47" spans="1:11" ht="15.5" customHeight="1" x14ac:dyDescent="0.35">
      <c r="A47" s="43" t="s">
        <v>190</v>
      </c>
      <c r="B47" s="43" t="s">
        <v>138</v>
      </c>
      <c r="C47" s="44" t="s">
        <v>148</v>
      </c>
      <c r="D47" s="44">
        <v>601795743.81049895</v>
      </c>
      <c r="E47" s="44">
        <v>53747534.237268098</v>
      </c>
      <c r="F47" s="44">
        <v>27792615.760000002</v>
      </c>
      <c r="G47" s="44">
        <v>15692176.07</v>
      </c>
      <c r="H47" s="44">
        <v>2315702.9937018598</v>
      </c>
      <c r="I47" s="44">
        <v>7629646.8499999996</v>
      </c>
      <c r="J47" s="44">
        <v>317392.55</v>
      </c>
      <c r="K47" s="44">
        <v>0</v>
      </c>
    </row>
    <row r="48" spans="1:11" ht="15.5" customHeight="1" x14ac:dyDescent="0.35">
      <c r="A48" s="43" t="s">
        <v>191</v>
      </c>
      <c r="B48" s="43" t="s">
        <v>138</v>
      </c>
      <c r="C48" s="44" t="s">
        <v>150</v>
      </c>
      <c r="D48" s="44">
        <v>599900232.87079799</v>
      </c>
      <c r="E48" s="44">
        <v>54008170.342237897</v>
      </c>
      <c r="F48" s="44">
        <v>27484311.789999999</v>
      </c>
      <c r="G48" s="44">
        <v>16004013.939999999</v>
      </c>
      <c r="H48" s="44">
        <v>2592998.2288274402</v>
      </c>
      <c r="I48" s="44">
        <v>7528621.0499999998</v>
      </c>
      <c r="J48" s="44">
        <v>398225.33</v>
      </c>
      <c r="K48" s="44">
        <v>0</v>
      </c>
    </row>
    <row r="49" spans="1:11" ht="15.5" customHeight="1" x14ac:dyDescent="0.35">
      <c r="A49" s="43" t="s">
        <v>192</v>
      </c>
      <c r="B49" s="43" t="s">
        <v>138</v>
      </c>
      <c r="C49" s="44" t="s">
        <v>152</v>
      </c>
      <c r="D49" s="44">
        <v>601702526.62832999</v>
      </c>
      <c r="E49" s="44">
        <v>52016797.078788199</v>
      </c>
      <c r="F49" s="44">
        <v>26986410.440000001</v>
      </c>
      <c r="G49" s="44">
        <v>14832620.449999999</v>
      </c>
      <c r="H49" s="44">
        <v>2429001.0671093198</v>
      </c>
      <c r="I49" s="44">
        <v>7533117.1299999999</v>
      </c>
      <c r="J49" s="44">
        <v>235647.97</v>
      </c>
      <c r="K49" s="44">
        <v>0</v>
      </c>
    </row>
    <row r="50" spans="1:11" ht="15.5" customHeight="1" x14ac:dyDescent="0.35">
      <c r="A50" s="43" t="s">
        <v>193</v>
      </c>
      <c r="B50" s="43" t="s">
        <v>138</v>
      </c>
      <c r="C50" s="44" t="s">
        <v>154</v>
      </c>
      <c r="D50" s="44">
        <v>616585991.10691297</v>
      </c>
      <c r="E50" s="44">
        <v>53273244.2804446</v>
      </c>
      <c r="F50" s="44">
        <v>27347518.870000001</v>
      </c>
      <c r="G50" s="44">
        <v>14658667.51</v>
      </c>
      <c r="H50" s="44">
        <v>2766722.4436952202</v>
      </c>
      <c r="I50" s="44">
        <v>7398126.1399999997</v>
      </c>
      <c r="J50" s="44">
        <v>1102209.31</v>
      </c>
      <c r="K50" s="44">
        <v>0</v>
      </c>
    </row>
    <row r="51" spans="1:11" ht="15.5" customHeight="1" x14ac:dyDescent="0.35">
      <c r="A51" s="43" t="s">
        <v>194</v>
      </c>
      <c r="B51" s="43" t="s">
        <v>138</v>
      </c>
      <c r="C51" s="44" t="s">
        <v>156</v>
      </c>
      <c r="D51" s="44">
        <v>639678227.30306995</v>
      </c>
      <c r="E51" s="44">
        <v>55324009.660665199</v>
      </c>
      <c r="F51" s="44">
        <v>28525807.059999999</v>
      </c>
      <c r="G51" s="44">
        <v>15120881.9</v>
      </c>
      <c r="H51" s="44">
        <v>3256128.8767144498</v>
      </c>
      <c r="I51" s="44">
        <v>7577610.6100000003</v>
      </c>
      <c r="J51" s="44">
        <v>843581.19</v>
      </c>
      <c r="K51" s="44">
        <v>0</v>
      </c>
    </row>
    <row r="52" spans="1:11" ht="15.5" customHeight="1" x14ac:dyDescent="0.35">
      <c r="A52" s="43" t="s">
        <v>195</v>
      </c>
      <c r="B52" s="43" t="s">
        <v>138</v>
      </c>
      <c r="C52" s="44" t="s">
        <v>158</v>
      </c>
      <c r="D52" s="44">
        <v>642123785.18638694</v>
      </c>
      <c r="E52" s="44">
        <v>55304451.226807497</v>
      </c>
      <c r="F52" s="44">
        <v>28180445.710000001</v>
      </c>
      <c r="G52" s="44">
        <v>15448377.99</v>
      </c>
      <c r="H52" s="44">
        <v>3436872.2303102501</v>
      </c>
      <c r="I52" s="44">
        <v>7483191.4400000004</v>
      </c>
      <c r="J52" s="44">
        <v>755563.85</v>
      </c>
      <c r="K52" s="44">
        <v>0</v>
      </c>
    </row>
    <row r="53" spans="1:11" ht="15.5" customHeight="1" x14ac:dyDescent="0.35">
      <c r="A53" s="43" t="s">
        <v>196</v>
      </c>
      <c r="B53" s="43" t="s">
        <v>138</v>
      </c>
      <c r="C53" s="44" t="s">
        <v>160</v>
      </c>
      <c r="D53" s="44">
        <v>653232629.81045103</v>
      </c>
      <c r="E53" s="44">
        <v>56383666.532929599</v>
      </c>
      <c r="F53" s="44">
        <v>29284160.379999999</v>
      </c>
      <c r="G53" s="44">
        <v>15616972.59</v>
      </c>
      <c r="H53" s="44">
        <v>3561316.3339569201</v>
      </c>
      <c r="I53" s="44">
        <v>7367802.1100000003</v>
      </c>
      <c r="J53" s="44">
        <v>553415.1</v>
      </c>
      <c r="K53" s="44">
        <v>0</v>
      </c>
    </row>
    <row r="54" spans="1:11" ht="15.5" customHeight="1" x14ac:dyDescent="0.35">
      <c r="A54" s="43" t="s">
        <v>197</v>
      </c>
      <c r="B54" s="43" t="s">
        <v>138</v>
      </c>
      <c r="C54" s="44" t="s">
        <v>162</v>
      </c>
      <c r="D54" s="44">
        <v>658855269.631863</v>
      </c>
      <c r="E54" s="44">
        <v>56025992.632697098</v>
      </c>
      <c r="F54" s="44">
        <v>29509556.27</v>
      </c>
      <c r="G54" s="44">
        <v>15027232.09</v>
      </c>
      <c r="H54" s="44">
        <v>3791613.2565763202</v>
      </c>
      <c r="I54" s="44">
        <v>7215591.2699999996</v>
      </c>
      <c r="J54" s="44">
        <v>481999.73</v>
      </c>
      <c r="K54" s="44">
        <v>0</v>
      </c>
    </row>
    <row r="55" spans="1:11" ht="15.5" customHeight="1" x14ac:dyDescent="0.35">
      <c r="A55" s="43" t="s">
        <v>198</v>
      </c>
      <c r="B55" s="43" t="s">
        <v>138</v>
      </c>
      <c r="C55" s="44" t="s">
        <v>164</v>
      </c>
      <c r="D55" s="44">
        <v>684648726.91260505</v>
      </c>
      <c r="E55" s="44">
        <v>57579309.766113199</v>
      </c>
      <c r="F55" s="44">
        <v>31491304.68</v>
      </c>
      <c r="G55" s="44">
        <v>14806852.02</v>
      </c>
      <c r="H55" s="44">
        <v>3873807.4339403701</v>
      </c>
      <c r="I55" s="44">
        <v>7176045.5700000003</v>
      </c>
      <c r="J55" s="44">
        <v>231300.06</v>
      </c>
      <c r="K55" s="44">
        <v>0</v>
      </c>
    </row>
    <row r="56" spans="1:11" ht="15.5" customHeight="1" x14ac:dyDescent="0.35">
      <c r="A56" s="43" t="s">
        <v>199</v>
      </c>
      <c r="B56" s="43" t="s">
        <v>138</v>
      </c>
      <c r="C56" s="44" t="s">
        <v>166</v>
      </c>
      <c r="D56" s="44">
        <v>757484166.11550796</v>
      </c>
      <c r="E56" s="44">
        <v>61308890.241300598</v>
      </c>
      <c r="F56" s="44">
        <v>32751587.699999999</v>
      </c>
      <c r="G56" s="44">
        <v>15535214.609999999</v>
      </c>
      <c r="H56" s="44">
        <v>4704856.5744276801</v>
      </c>
      <c r="I56" s="44">
        <v>8049524.2300000004</v>
      </c>
      <c r="J56" s="44">
        <v>267707.11</v>
      </c>
      <c r="K56" s="44">
        <v>0</v>
      </c>
    </row>
    <row r="57" spans="1:11" ht="15.5" customHeight="1" x14ac:dyDescent="0.35">
      <c r="A57" s="43" t="s">
        <v>200</v>
      </c>
      <c r="B57" s="43" t="s">
        <v>138</v>
      </c>
      <c r="C57" s="44" t="s">
        <v>168</v>
      </c>
      <c r="D57" s="44">
        <v>739629009.22000003</v>
      </c>
      <c r="E57" s="44">
        <v>60419691.109999999</v>
      </c>
      <c r="F57" s="44">
        <v>33281786.27</v>
      </c>
      <c r="G57" s="44">
        <v>16190034.029999999</v>
      </c>
      <c r="H57" s="44">
        <v>3773298.93</v>
      </c>
      <c r="I57" s="44">
        <v>6923800.7400000002</v>
      </c>
      <c r="J57" s="44">
        <v>250771.14</v>
      </c>
      <c r="K57" s="44">
        <v>0</v>
      </c>
    </row>
    <row r="58" spans="1:11" ht="15.5" customHeight="1" x14ac:dyDescent="0.35">
      <c r="A58" s="43" t="s">
        <v>201</v>
      </c>
      <c r="B58" s="43" t="s">
        <v>146</v>
      </c>
      <c r="C58" s="44" t="s">
        <v>148</v>
      </c>
      <c r="D58" s="44">
        <v>1116342868.34147</v>
      </c>
      <c r="E58" s="44">
        <v>89770743.304135099</v>
      </c>
      <c r="F58" s="44">
        <v>35707972.159999996</v>
      </c>
      <c r="G58" s="44">
        <v>21334371.420000002</v>
      </c>
      <c r="H58" s="44">
        <v>5576189.1930349898</v>
      </c>
      <c r="I58" s="44">
        <v>12074541.93</v>
      </c>
      <c r="J58" s="44">
        <v>0</v>
      </c>
      <c r="K58" s="44">
        <v>15077668.596832899</v>
      </c>
    </row>
    <row r="59" spans="1:11" ht="15.5" customHeight="1" x14ac:dyDescent="0.35">
      <c r="A59" s="43" t="s">
        <v>202</v>
      </c>
      <c r="B59" s="43" t="s">
        <v>146</v>
      </c>
      <c r="C59" s="44" t="s">
        <v>150</v>
      </c>
      <c r="D59" s="44">
        <v>1125884064.35638</v>
      </c>
      <c r="E59" s="44">
        <v>90947052.388691202</v>
      </c>
      <c r="F59" s="44">
        <v>39888263.810000002</v>
      </c>
      <c r="G59" s="44">
        <v>20186140.539999999</v>
      </c>
      <c r="H59" s="44">
        <v>4121198.8081406001</v>
      </c>
      <c r="I59" s="44">
        <v>12292466.289999999</v>
      </c>
      <c r="J59" s="44">
        <v>0</v>
      </c>
      <c r="K59" s="44">
        <v>14458982.9416067</v>
      </c>
    </row>
    <row r="60" spans="1:11" ht="15.5" customHeight="1" x14ac:dyDescent="0.35">
      <c r="A60" s="43" t="s">
        <v>203</v>
      </c>
      <c r="B60" s="43" t="s">
        <v>146</v>
      </c>
      <c r="C60" s="44" t="s">
        <v>152</v>
      </c>
      <c r="D60" s="44">
        <v>1133739244.92135</v>
      </c>
      <c r="E60" s="44">
        <v>85627798.691802993</v>
      </c>
      <c r="F60" s="44">
        <v>35898554.219999999</v>
      </c>
      <c r="G60" s="44">
        <v>19792501.579999998</v>
      </c>
      <c r="H60" s="44">
        <v>3871967.87803336</v>
      </c>
      <c r="I60" s="44">
        <v>12321369.109999999</v>
      </c>
      <c r="J60" s="44">
        <v>0</v>
      </c>
      <c r="K60" s="44">
        <v>13743405.906647701</v>
      </c>
    </row>
    <row r="61" spans="1:11" ht="15.5" customHeight="1" x14ac:dyDescent="0.35">
      <c r="A61" s="43" t="s">
        <v>204</v>
      </c>
      <c r="B61" s="43" t="s">
        <v>146</v>
      </c>
      <c r="C61" s="44" t="s">
        <v>154</v>
      </c>
      <c r="D61" s="44">
        <v>1176370175.7385199</v>
      </c>
      <c r="E61" s="44">
        <v>86196376.384511307</v>
      </c>
      <c r="F61" s="44">
        <v>35318267.07</v>
      </c>
      <c r="G61" s="44">
        <v>20558427.989999998</v>
      </c>
      <c r="H61" s="44">
        <v>2943637.2577372198</v>
      </c>
      <c r="I61" s="44">
        <v>12408598.77</v>
      </c>
      <c r="J61" s="44">
        <v>0</v>
      </c>
      <c r="K61" s="44">
        <v>14967445.2998305</v>
      </c>
    </row>
    <row r="62" spans="1:11" ht="15.5" customHeight="1" x14ac:dyDescent="0.35">
      <c r="A62" s="43" t="s">
        <v>205</v>
      </c>
      <c r="B62" s="43" t="s">
        <v>146</v>
      </c>
      <c r="C62" s="44" t="s">
        <v>156</v>
      </c>
      <c r="D62" s="44">
        <v>1240634757.55656</v>
      </c>
      <c r="E62" s="44">
        <v>86720651.882884696</v>
      </c>
      <c r="F62" s="44">
        <v>37065473</v>
      </c>
      <c r="G62" s="44">
        <v>15823852.84</v>
      </c>
      <c r="H62" s="44">
        <v>5883977.5190238999</v>
      </c>
      <c r="I62" s="44">
        <v>12766645.380000001</v>
      </c>
      <c r="J62" s="44">
        <v>0</v>
      </c>
      <c r="K62" s="44">
        <v>15180703.142321</v>
      </c>
    </row>
    <row r="63" spans="1:11" ht="15.5" customHeight="1" x14ac:dyDescent="0.35">
      <c r="A63" s="43" t="s">
        <v>206</v>
      </c>
      <c r="B63" s="43" t="s">
        <v>146</v>
      </c>
      <c r="C63" s="44" t="s">
        <v>158</v>
      </c>
      <c r="D63" s="44">
        <v>1268395652.36448</v>
      </c>
      <c r="E63" s="44">
        <v>81673453.504749596</v>
      </c>
      <c r="F63" s="44">
        <v>32380969.530000001</v>
      </c>
      <c r="G63" s="44">
        <v>15623227.43</v>
      </c>
      <c r="H63" s="44">
        <v>3601630.2152495398</v>
      </c>
      <c r="I63" s="44">
        <v>11862283.41</v>
      </c>
      <c r="J63" s="44">
        <v>0</v>
      </c>
      <c r="K63" s="44">
        <v>18205342.917353202</v>
      </c>
    </row>
    <row r="64" spans="1:11" ht="15.5" customHeight="1" x14ac:dyDescent="0.35">
      <c r="A64" s="43" t="s">
        <v>207</v>
      </c>
      <c r="B64" s="43" t="s">
        <v>146</v>
      </c>
      <c r="C64" s="44" t="s">
        <v>160</v>
      </c>
      <c r="D64" s="44">
        <v>1282366741.93262</v>
      </c>
      <c r="E64" s="44">
        <v>85656496.820635304</v>
      </c>
      <c r="F64" s="44">
        <v>33468436.120000001</v>
      </c>
      <c r="G64" s="44">
        <v>16696217.890000001</v>
      </c>
      <c r="H64" s="44">
        <v>4419372.8977238303</v>
      </c>
      <c r="I64" s="44">
        <v>11679371.68</v>
      </c>
      <c r="J64" s="44">
        <v>0</v>
      </c>
      <c r="K64" s="44">
        <v>19393098.2360707</v>
      </c>
    </row>
    <row r="65" spans="1:11" ht="15.5" customHeight="1" x14ac:dyDescent="0.35">
      <c r="A65" s="43" t="s">
        <v>208</v>
      </c>
      <c r="B65" s="43" t="s">
        <v>146</v>
      </c>
      <c r="C65" s="44" t="s">
        <v>162</v>
      </c>
      <c r="D65" s="44">
        <v>1286623368.6278501</v>
      </c>
      <c r="E65" s="44">
        <v>90320171.561068699</v>
      </c>
      <c r="F65" s="44">
        <v>45776248.729999997</v>
      </c>
      <c r="G65" s="44">
        <v>25869888.859999999</v>
      </c>
      <c r="H65" s="44">
        <v>6666875.6924693603</v>
      </c>
      <c r="I65" s="44">
        <v>11438097.52</v>
      </c>
      <c r="J65" s="44">
        <v>0</v>
      </c>
      <c r="K65" s="44">
        <v>569060.75454888097</v>
      </c>
    </row>
    <row r="66" spans="1:11" ht="15.5" customHeight="1" x14ac:dyDescent="0.35">
      <c r="A66" s="43" t="s">
        <v>209</v>
      </c>
      <c r="B66" s="43" t="s">
        <v>146</v>
      </c>
      <c r="C66" s="44" t="s">
        <v>164</v>
      </c>
      <c r="D66" s="44">
        <v>1346554151.58008</v>
      </c>
      <c r="E66" s="44">
        <v>96156579.1822889</v>
      </c>
      <c r="F66" s="44">
        <v>49030211.119999997</v>
      </c>
      <c r="G66" s="44">
        <v>28132013.260000002</v>
      </c>
      <c r="H66" s="44">
        <v>7155521.3354758099</v>
      </c>
      <c r="I66" s="44">
        <v>11546313.16</v>
      </c>
      <c r="J66" s="44">
        <v>0</v>
      </c>
      <c r="K66" s="44">
        <v>292520.30887341499</v>
      </c>
    </row>
    <row r="67" spans="1:11" ht="15.5" customHeight="1" x14ac:dyDescent="0.35">
      <c r="A67" s="43" t="s">
        <v>210</v>
      </c>
      <c r="B67" s="43" t="s">
        <v>146</v>
      </c>
      <c r="C67" s="44" t="s">
        <v>166</v>
      </c>
      <c r="D67" s="44">
        <v>1498967322.0114801</v>
      </c>
      <c r="E67" s="44">
        <v>100287522.135222</v>
      </c>
      <c r="F67" s="44">
        <v>50886340.170000002</v>
      </c>
      <c r="G67" s="44">
        <v>28366037.640000001</v>
      </c>
      <c r="H67" s="44">
        <v>9324066.0536365807</v>
      </c>
      <c r="I67" s="44">
        <v>11711078.279999999</v>
      </c>
      <c r="J67" s="44">
        <v>0</v>
      </c>
      <c r="K67" s="44">
        <v>0</v>
      </c>
    </row>
    <row r="68" spans="1:11" ht="15.5" customHeight="1" x14ac:dyDescent="0.35">
      <c r="A68" s="43" t="s">
        <v>211</v>
      </c>
      <c r="B68" s="43" t="s">
        <v>146</v>
      </c>
      <c r="C68" s="44" t="s">
        <v>168</v>
      </c>
      <c r="D68" s="44">
        <v>1484460778</v>
      </c>
      <c r="E68" s="44">
        <v>104317272</v>
      </c>
      <c r="F68" s="44">
        <v>54554122</v>
      </c>
      <c r="G68" s="44">
        <v>29707147</v>
      </c>
      <c r="H68" s="44">
        <v>9421051</v>
      </c>
      <c r="I68" s="44">
        <v>10352862</v>
      </c>
      <c r="J68" s="44">
        <v>0</v>
      </c>
      <c r="K68" s="44">
        <v>282090</v>
      </c>
    </row>
    <row r="69" spans="1:11" ht="15.5" customHeight="1" x14ac:dyDescent="0.35">
      <c r="A69" s="43" t="s">
        <v>212</v>
      </c>
      <c r="B69" s="43" t="s">
        <v>213</v>
      </c>
      <c r="C69" s="44" t="s">
        <v>148</v>
      </c>
      <c r="D69" s="44">
        <v>710518873.12821496</v>
      </c>
      <c r="E69" s="44">
        <v>64109835.040656596</v>
      </c>
      <c r="F69" s="44">
        <v>29226733.210000001</v>
      </c>
      <c r="G69" s="44">
        <v>13592481.970000001</v>
      </c>
      <c r="H69" s="44">
        <v>183838.39419745101</v>
      </c>
      <c r="I69" s="44">
        <v>7202683.5999999996</v>
      </c>
      <c r="J69" s="44">
        <v>1069591.78</v>
      </c>
      <c r="K69" s="44">
        <v>12834506.0898303</v>
      </c>
    </row>
    <row r="70" spans="1:11" ht="15.5" customHeight="1" x14ac:dyDescent="0.35">
      <c r="A70" s="43" t="s">
        <v>214</v>
      </c>
      <c r="B70" s="43" t="s">
        <v>213</v>
      </c>
      <c r="C70" s="44" t="s">
        <v>150</v>
      </c>
      <c r="D70" s="44">
        <v>710063272.62839699</v>
      </c>
      <c r="E70" s="44">
        <v>60934885.906023398</v>
      </c>
      <c r="F70" s="44">
        <v>29674936.940000001</v>
      </c>
      <c r="G70" s="44">
        <v>11285422.279999999</v>
      </c>
      <c r="H70" s="44">
        <v>224164.219293067</v>
      </c>
      <c r="I70" s="44">
        <v>6077953.7599999998</v>
      </c>
      <c r="J70" s="44">
        <v>1062390.53</v>
      </c>
      <c r="K70" s="44">
        <v>12610018.177492401</v>
      </c>
    </row>
    <row r="71" spans="1:11" ht="15.5" customHeight="1" x14ac:dyDescent="0.35">
      <c r="A71" s="43" t="s">
        <v>215</v>
      </c>
      <c r="B71" s="43" t="s">
        <v>213</v>
      </c>
      <c r="C71" s="44" t="s">
        <v>152</v>
      </c>
      <c r="D71" s="44">
        <v>721080800.22083199</v>
      </c>
      <c r="E71" s="44">
        <v>53754819.134851001</v>
      </c>
      <c r="F71" s="44">
        <v>28583179.18</v>
      </c>
      <c r="G71" s="44">
        <v>8817115.25</v>
      </c>
      <c r="H71" s="44">
        <v>924647.545154533</v>
      </c>
      <c r="I71" s="44">
        <v>1025136.79</v>
      </c>
      <c r="J71" s="44">
        <v>1311507.76</v>
      </c>
      <c r="K71" s="44">
        <v>13093232.6125405</v>
      </c>
    </row>
    <row r="72" spans="1:11" ht="15.5" customHeight="1" x14ac:dyDescent="0.35">
      <c r="A72" s="43" t="s">
        <v>216</v>
      </c>
      <c r="B72" s="43" t="s">
        <v>213</v>
      </c>
      <c r="C72" s="44" t="s">
        <v>154</v>
      </c>
      <c r="D72" s="44">
        <v>722738854.79547</v>
      </c>
      <c r="E72" s="44">
        <v>55349197.865073502</v>
      </c>
      <c r="F72" s="44">
        <v>28511736.309999999</v>
      </c>
      <c r="G72" s="44">
        <v>10245751.77</v>
      </c>
      <c r="H72" s="44">
        <v>149301.939078453</v>
      </c>
      <c r="I72" s="44">
        <v>1001375.21</v>
      </c>
      <c r="J72" s="44">
        <v>2110967.09</v>
      </c>
      <c r="K72" s="44">
        <v>13330065.5511261</v>
      </c>
    </row>
    <row r="73" spans="1:11" ht="15.5" customHeight="1" x14ac:dyDescent="0.35">
      <c r="A73" s="43" t="s">
        <v>217</v>
      </c>
      <c r="B73" s="43" t="s">
        <v>213</v>
      </c>
      <c r="C73" s="44" t="s">
        <v>156</v>
      </c>
      <c r="D73" s="44">
        <v>754088994.03810704</v>
      </c>
      <c r="E73" s="44">
        <v>55454248.839060403</v>
      </c>
      <c r="F73" s="44">
        <v>29914486.18</v>
      </c>
      <c r="G73" s="44">
        <v>10217806.66</v>
      </c>
      <c r="H73" s="44">
        <v>446696.98295027099</v>
      </c>
      <c r="I73" s="44">
        <v>1160749.52</v>
      </c>
      <c r="J73" s="44">
        <v>1335547.8600000001</v>
      </c>
      <c r="K73" s="44">
        <v>12378961.6420465</v>
      </c>
    </row>
    <row r="74" spans="1:11" ht="15.5" customHeight="1" x14ac:dyDescent="0.35">
      <c r="A74" s="43" t="s">
        <v>218</v>
      </c>
      <c r="B74" s="43" t="s">
        <v>213</v>
      </c>
      <c r="C74" s="44" t="s">
        <v>158</v>
      </c>
      <c r="D74" s="44">
        <v>758525968.24385202</v>
      </c>
      <c r="E74" s="44">
        <v>54128060.752230301</v>
      </c>
      <c r="F74" s="44">
        <v>28586163.390000001</v>
      </c>
      <c r="G74" s="44">
        <v>11135284.699999999</v>
      </c>
      <c r="H74" s="44">
        <v>100946.749697637</v>
      </c>
      <c r="I74" s="44">
        <v>610586.80000000005</v>
      </c>
      <c r="J74" s="44">
        <v>869071.45</v>
      </c>
      <c r="K74" s="44">
        <v>12826007.666584101</v>
      </c>
    </row>
    <row r="75" spans="1:11" ht="15.5" customHeight="1" x14ac:dyDescent="0.35">
      <c r="A75" s="43" t="s">
        <v>219</v>
      </c>
      <c r="B75" s="43" t="s">
        <v>213</v>
      </c>
      <c r="C75" s="44" t="s">
        <v>160</v>
      </c>
      <c r="D75" s="44">
        <v>772008426.42441595</v>
      </c>
      <c r="E75" s="44">
        <v>58841508.798652701</v>
      </c>
      <c r="F75" s="44">
        <v>36902036.329999998</v>
      </c>
      <c r="G75" s="44">
        <v>10898574.52</v>
      </c>
      <c r="H75" s="44">
        <v>3055204.3960606698</v>
      </c>
      <c r="I75" s="44">
        <v>5711426.5899999999</v>
      </c>
      <c r="J75" s="44">
        <v>1053644.9099999999</v>
      </c>
      <c r="K75" s="44">
        <v>1220622.05214812</v>
      </c>
    </row>
    <row r="76" spans="1:11" ht="15.5" customHeight="1" x14ac:dyDescent="0.35">
      <c r="A76" s="43" t="s">
        <v>220</v>
      </c>
      <c r="B76" s="43" t="s">
        <v>213</v>
      </c>
      <c r="C76" s="44" t="s">
        <v>162</v>
      </c>
      <c r="D76" s="44">
        <v>783681681.54976106</v>
      </c>
      <c r="E76" s="44">
        <v>62333066.4542142</v>
      </c>
      <c r="F76" s="44">
        <v>38965133.670000002</v>
      </c>
      <c r="G76" s="44">
        <v>10117139.060000001</v>
      </c>
      <c r="H76" s="44">
        <v>3360487.8867834001</v>
      </c>
      <c r="I76" s="44">
        <v>8593770.7899999991</v>
      </c>
      <c r="J76" s="44">
        <v>1102326.07</v>
      </c>
      <c r="K76" s="44">
        <v>194208.96869181501</v>
      </c>
    </row>
    <row r="77" spans="1:11" ht="15.5" customHeight="1" x14ac:dyDescent="0.35">
      <c r="A77" s="43" t="s">
        <v>221</v>
      </c>
      <c r="B77" s="43" t="s">
        <v>213</v>
      </c>
      <c r="C77" s="44" t="s">
        <v>164</v>
      </c>
      <c r="D77" s="44">
        <v>808301586.368505</v>
      </c>
      <c r="E77" s="44">
        <v>64186994.755400799</v>
      </c>
      <c r="F77" s="44">
        <v>39594739.380000003</v>
      </c>
      <c r="G77" s="44">
        <v>10791839.01</v>
      </c>
      <c r="H77" s="44">
        <v>3259534.1010533799</v>
      </c>
      <c r="I77" s="44">
        <v>8214511.2400000002</v>
      </c>
      <c r="J77" s="44">
        <v>615159.16</v>
      </c>
      <c r="K77" s="44">
        <v>1711211.8706481101</v>
      </c>
    </row>
    <row r="78" spans="1:11" ht="15.5" customHeight="1" x14ac:dyDescent="0.35">
      <c r="A78" s="43" t="s">
        <v>222</v>
      </c>
      <c r="B78" s="43" t="s">
        <v>213</v>
      </c>
      <c r="C78" s="44" t="s">
        <v>123</v>
      </c>
      <c r="D78" s="44">
        <v>878748158.65416706</v>
      </c>
      <c r="E78" s="44">
        <v>70405957.642696396</v>
      </c>
      <c r="F78" s="44">
        <v>40771639.799999997</v>
      </c>
      <c r="G78" s="44">
        <v>12902141.41</v>
      </c>
      <c r="H78" s="44">
        <v>3653032.18863001</v>
      </c>
      <c r="I78" s="44">
        <v>9136483.2599999998</v>
      </c>
      <c r="J78" s="44">
        <v>727525.62</v>
      </c>
      <c r="K78" s="44">
        <v>3215135.3547924198</v>
      </c>
    </row>
    <row r="79" spans="1:11" ht="15.5" customHeight="1" x14ac:dyDescent="0.35">
      <c r="A79" s="43" t="s">
        <v>223</v>
      </c>
      <c r="B79" s="43" t="s">
        <v>213</v>
      </c>
      <c r="C79" s="44" t="s">
        <v>166</v>
      </c>
      <c r="D79" s="44">
        <v>938529856.61709797</v>
      </c>
      <c r="E79" s="44">
        <v>70181054.991359204</v>
      </c>
      <c r="F79" s="44">
        <v>39996510.450000003</v>
      </c>
      <c r="G79" s="44">
        <v>10827455.84</v>
      </c>
      <c r="H79" s="44">
        <v>3517699.9423950799</v>
      </c>
      <c r="I79" s="44">
        <v>11284574.619999999</v>
      </c>
      <c r="J79" s="44">
        <v>547806.29</v>
      </c>
      <c r="K79" s="44">
        <v>4007007.8513366398</v>
      </c>
    </row>
    <row r="80" spans="1:11" ht="15.5" customHeight="1" x14ac:dyDescent="0.35">
      <c r="A80" s="43" t="s">
        <v>224</v>
      </c>
      <c r="B80" s="43" t="s">
        <v>213</v>
      </c>
      <c r="C80" s="44" t="s">
        <v>168</v>
      </c>
      <c r="D80" s="44">
        <v>890620678.50999999</v>
      </c>
      <c r="E80" s="44">
        <v>65234796.909999996</v>
      </c>
      <c r="F80" s="44">
        <v>40664174.740000002</v>
      </c>
      <c r="G80" s="44">
        <v>12467866.949999999</v>
      </c>
      <c r="H80" s="44">
        <v>4167271.09</v>
      </c>
      <c r="I80" s="44">
        <v>3246203.2</v>
      </c>
      <c r="J80" s="44">
        <v>427842.96</v>
      </c>
      <c r="K80" s="44">
        <v>4261437.97</v>
      </c>
    </row>
    <row r="81" spans="1:11" ht="15.5" customHeight="1" x14ac:dyDescent="0.35">
      <c r="A81" s="43" t="s">
        <v>225</v>
      </c>
      <c r="B81" s="43" t="s">
        <v>136</v>
      </c>
      <c r="C81" s="44" t="s">
        <v>148</v>
      </c>
      <c r="D81" s="44">
        <v>1850352569.1892099</v>
      </c>
      <c r="E81" s="44">
        <v>150231022.56076699</v>
      </c>
      <c r="F81" s="44">
        <v>74646679.599999994</v>
      </c>
      <c r="G81" s="44">
        <v>51817279.450000003</v>
      </c>
      <c r="H81" s="44">
        <v>10631029.739600601</v>
      </c>
      <c r="I81" s="44">
        <v>7226002.5</v>
      </c>
      <c r="J81" s="44">
        <v>4378383.51</v>
      </c>
      <c r="K81" s="44">
        <v>1531647.7602679799</v>
      </c>
    </row>
    <row r="82" spans="1:11" ht="15.5" customHeight="1" x14ac:dyDescent="0.35">
      <c r="A82" s="43" t="s">
        <v>226</v>
      </c>
      <c r="B82" s="43" t="s">
        <v>136</v>
      </c>
      <c r="C82" s="44" t="s">
        <v>150</v>
      </c>
      <c r="D82" s="44">
        <v>1855891084.3050399</v>
      </c>
      <c r="E82" s="44">
        <v>143438981.30512899</v>
      </c>
      <c r="F82" s="44">
        <v>73627078.170000002</v>
      </c>
      <c r="G82" s="44">
        <v>45216446.850000001</v>
      </c>
      <c r="H82" s="44">
        <v>11627922.843846001</v>
      </c>
      <c r="I82" s="44">
        <v>7131348.75</v>
      </c>
      <c r="J82" s="44">
        <v>3713981.34</v>
      </c>
      <c r="K82" s="44">
        <v>2122203.3537725201</v>
      </c>
    </row>
    <row r="83" spans="1:11" ht="15.5" customHeight="1" x14ac:dyDescent="0.35">
      <c r="A83" s="43" t="s">
        <v>227</v>
      </c>
      <c r="B83" s="43" t="s">
        <v>136</v>
      </c>
      <c r="C83" s="44" t="s">
        <v>152</v>
      </c>
      <c r="D83" s="44">
        <v>1871414394.74893</v>
      </c>
      <c r="E83" s="44">
        <v>145628434.449352</v>
      </c>
      <c r="F83" s="44">
        <v>75132806.939999998</v>
      </c>
      <c r="G83" s="44">
        <v>44405051.969999999</v>
      </c>
      <c r="H83" s="44">
        <v>13188416.4295313</v>
      </c>
      <c r="I83" s="44">
        <v>7136940.4500000002</v>
      </c>
      <c r="J83" s="44">
        <v>3188877.11</v>
      </c>
      <c r="K83" s="44">
        <v>2576341.5441467101</v>
      </c>
    </row>
    <row r="84" spans="1:11" ht="15.5" customHeight="1" x14ac:dyDescent="0.35">
      <c r="A84" s="43" t="s">
        <v>228</v>
      </c>
      <c r="B84" s="43" t="s">
        <v>136</v>
      </c>
      <c r="C84" s="44" t="s">
        <v>154</v>
      </c>
      <c r="D84" s="44">
        <v>1926130432.95225</v>
      </c>
      <c r="E84" s="44">
        <v>144232361.658692</v>
      </c>
      <c r="F84" s="44">
        <v>74031961.670000002</v>
      </c>
      <c r="G84" s="44">
        <v>43361940.57</v>
      </c>
      <c r="H84" s="44">
        <v>14455348.481354199</v>
      </c>
      <c r="I84" s="44">
        <v>7191923.0099999998</v>
      </c>
      <c r="J84" s="44">
        <v>3492408.3</v>
      </c>
      <c r="K84" s="44">
        <v>1698779.6410795299</v>
      </c>
    </row>
    <row r="85" spans="1:11" ht="15.5" customHeight="1" x14ac:dyDescent="0.35">
      <c r="A85" s="43" t="s">
        <v>229</v>
      </c>
      <c r="B85" s="43" t="s">
        <v>136</v>
      </c>
      <c r="C85" s="44" t="s">
        <v>156</v>
      </c>
      <c r="D85" s="44">
        <v>1992854592.08707</v>
      </c>
      <c r="E85" s="44">
        <v>151387295.26816401</v>
      </c>
      <c r="F85" s="44">
        <v>79341637.900000006</v>
      </c>
      <c r="G85" s="44">
        <v>43638965.649999999</v>
      </c>
      <c r="H85" s="44">
        <v>14215958.3915368</v>
      </c>
      <c r="I85" s="44">
        <v>7283350.4400000004</v>
      </c>
      <c r="J85" s="44">
        <v>5520006.4500000002</v>
      </c>
      <c r="K85" s="44">
        <v>1387376.4400436601</v>
      </c>
    </row>
    <row r="86" spans="1:11" ht="15.5" customHeight="1" x14ac:dyDescent="0.35">
      <c r="A86" s="43" t="s">
        <v>230</v>
      </c>
      <c r="B86" s="43" t="s">
        <v>136</v>
      </c>
      <c r="C86" s="44" t="s">
        <v>158</v>
      </c>
      <c r="D86" s="44">
        <v>2043292858.3020501</v>
      </c>
      <c r="E86" s="44">
        <v>157047501.54883501</v>
      </c>
      <c r="F86" s="44">
        <v>80742243.090000004</v>
      </c>
      <c r="G86" s="44">
        <v>45085742.07</v>
      </c>
      <c r="H86" s="44">
        <v>14782033.0425986</v>
      </c>
      <c r="I86" s="44">
        <v>7132410.8600000003</v>
      </c>
      <c r="J86" s="44">
        <v>7793519.8899999997</v>
      </c>
      <c r="K86" s="44">
        <v>1511552.5899005299</v>
      </c>
    </row>
    <row r="87" spans="1:11" ht="15.5" customHeight="1" x14ac:dyDescent="0.35">
      <c r="A87" s="43" t="s">
        <v>231</v>
      </c>
      <c r="B87" s="43" t="s">
        <v>136</v>
      </c>
      <c r="C87" s="44" t="s">
        <v>160</v>
      </c>
      <c r="D87" s="44">
        <v>2075233532.8503301</v>
      </c>
      <c r="E87" s="44">
        <v>159142370.45780101</v>
      </c>
      <c r="F87" s="44">
        <v>82697133.439999998</v>
      </c>
      <c r="G87" s="44">
        <v>45735157.520000003</v>
      </c>
      <c r="H87" s="44">
        <v>16049459.764591699</v>
      </c>
      <c r="I87" s="44">
        <v>7022480.6500000004</v>
      </c>
      <c r="J87" s="44">
        <v>6058061.3099999996</v>
      </c>
      <c r="K87" s="44">
        <v>1580077.76963952</v>
      </c>
    </row>
    <row r="88" spans="1:11" ht="15.5" customHeight="1" x14ac:dyDescent="0.35">
      <c r="A88" s="43" t="s">
        <v>232</v>
      </c>
      <c r="B88" s="43" t="s">
        <v>136</v>
      </c>
      <c r="C88" s="44" t="s">
        <v>162</v>
      </c>
      <c r="D88" s="44">
        <v>2107938672.1150401</v>
      </c>
      <c r="E88" s="44">
        <v>162836193.21751201</v>
      </c>
      <c r="F88" s="44">
        <v>86841286.730000004</v>
      </c>
      <c r="G88" s="44">
        <v>45354348.700000003</v>
      </c>
      <c r="H88" s="44">
        <v>15583549.166752299</v>
      </c>
      <c r="I88" s="44">
        <v>6877409.2199999997</v>
      </c>
      <c r="J88" s="44">
        <v>6213803.3700000001</v>
      </c>
      <c r="K88" s="44">
        <v>1965796.03422081</v>
      </c>
    </row>
    <row r="89" spans="1:11" ht="15.5" customHeight="1" x14ac:dyDescent="0.35">
      <c r="A89" s="43" t="s">
        <v>233</v>
      </c>
      <c r="B89" s="43" t="s">
        <v>136</v>
      </c>
      <c r="C89" s="44" t="s">
        <v>164</v>
      </c>
      <c r="D89" s="44">
        <v>2237299027.2272801</v>
      </c>
      <c r="E89" s="44">
        <v>176986327.21835399</v>
      </c>
      <c r="F89" s="44">
        <v>94159790.659999996</v>
      </c>
      <c r="G89" s="44">
        <v>50284310.840000004</v>
      </c>
      <c r="H89" s="44">
        <v>19579926.575611498</v>
      </c>
      <c r="I89" s="44">
        <v>6718781.2400000002</v>
      </c>
      <c r="J89" s="44">
        <v>5203035.17</v>
      </c>
      <c r="K89" s="44">
        <v>1040482.7262988799</v>
      </c>
    </row>
    <row r="90" spans="1:11" ht="15.5" customHeight="1" x14ac:dyDescent="0.35">
      <c r="A90" s="43" t="s">
        <v>234</v>
      </c>
      <c r="B90" s="43" t="s">
        <v>136</v>
      </c>
      <c r="C90" s="44" t="s">
        <v>166</v>
      </c>
      <c r="D90" s="44">
        <v>2467909154.9145498</v>
      </c>
      <c r="E90" s="44">
        <v>185566068.57118499</v>
      </c>
      <c r="F90" s="44">
        <v>97266352.329999998</v>
      </c>
      <c r="G90" s="44">
        <v>51048600.409999996</v>
      </c>
      <c r="H90" s="44">
        <v>22106770.711100701</v>
      </c>
      <c r="I90" s="44">
        <v>6423057.9699999997</v>
      </c>
      <c r="J90" s="44">
        <v>5839187.3399999999</v>
      </c>
      <c r="K90" s="44">
        <v>2882099.8058500998</v>
      </c>
    </row>
    <row r="91" spans="1:11" ht="15.5" customHeight="1" x14ac:dyDescent="0.35">
      <c r="A91" s="43" t="s">
        <v>235</v>
      </c>
      <c r="B91" s="43" t="s">
        <v>136</v>
      </c>
      <c r="C91" s="44" t="s">
        <v>168</v>
      </c>
      <c r="D91" s="44">
        <v>2390521172</v>
      </c>
      <c r="E91" s="44">
        <v>203100831</v>
      </c>
      <c r="F91" s="44">
        <v>114313857</v>
      </c>
      <c r="G91" s="44">
        <v>46371119</v>
      </c>
      <c r="H91" s="44">
        <v>27373811</v>
      </c>
      <c r="I91" s="44">
        <v>6021103</v>
      </c>
      <c r="J91" s="44">
        <v>6642348</v>
      </c>
      <c r="K91" s="44">
        <v>2378593</v>
      </c>
    </row>
    <row r="92" spans="1:11" ht="15.5" customHeight="1" x14ac:dyDescent="0.35">
      <c r="A92" s="43" t="s">
        <v>236</v>
      </c>
      <c r="B92" s="43" t="s">
        <v>134</v>
      </c>
      <c r="C92" s="44" t="s">
        <v>148</v>
      </c>
      <c r="D92" s="44">
        <v>52155335.860453703</v>
      </c>
      <c r="E92" s="44">
        <v>1627215.98418605</v>
      </c>
      <c r="F92" s="44">
        <v>544841.43000000005</v>
      </c>
      <c r="G92" s="44">
        <v>18163.73</v>
      </c>
      <c r="H92" s="44">
        <v>6455.8226110187397</v>
      </c>
      <c r="I92" s="44">
        <v>632469.35</v>
      </c>
      <c r="J92" s="44">
        <v>425285.65</v>
      </c>
      <c r="K92" s="44">
        <v>0</v>
      </c>
    </row>
    <row r="93" spans="1:11" ht="15.5" customHeight="1" x14ac:dyDescent="0.35">
      <c r="A93" s="43" t="s">
        <v>237</v>
      </c>
      <c r="B93" s="43" t="s">
        <v>134</v>
      </c>
      <c r="C93" s="44" t="s">
        <v>150</v>
      </c>
      <c r="D93" s="44">
        <v>49980354.775808796</v>
      </c>
      <c r="E93" s="44">
        <v>1545796.0898250099</v>
      </c>
      <c r="F93" s="44">
        <v>299146.34999999998</v>
      </c>
      <c r="G93" s="44">
        <v>128775.4</v>
      </c>
      <c r="H93" s="44">
        <v>54710.249008986801</v>
      </c>
      <c r="I93" s="44">
        <v>624249.4</v>
      </c>
      <c r="J93" s="44">
        <v>438914.69</v>
      </c>
      <c r="K93" s="44">
        <v>0</v>
      </c>
    </row>
    <row r="94" spans="1:11" ht="15.5" customHeight="1" x14ac:dyDescent="0.35">
      <c r="A94" s="43" t="s">
        <v>238</v>
      </c>
      <c r="B94" s="43" t="s">
        <v>134</v>
      </c>
      <c r="C94" s="44" t="s">
        <v>152</v>
      </c>
      <c r="D94" s="44">
        <v>51269178.980416603</v>
      </c>
      <c r="E94" s="44">
        <v>1356909.3352304201</v>
      </c>
      <c r="F94" s="44">
        <v>326537.75</v>
      </c>
      <c r="G94" s="44">
        <v>115654.93</v>
      </c>
      <c r="H94" s="44">
        <v>52179.694292941298</v>
      </c>
      <c r="I94" s="44">
        <v>604634.91</v>
      </c>
      <c r="J94" s="44">
        <v>257902.06</v>
      </c>
      <c r="K94" s="44">
        <v>0</v>
      </c>
    </row>
    <row r="95" spans="1:11" ht="15.5" customHeight="1" x14ac:dyDescent="0.35">
      <c r="A95" s="43" t="s">
        <v>239</v>
      </c>
      <c r="B95" s="43" t="s">
        <v>134</v>
      </c>
      <c r="C95" s="44" t="s">
        <v>154</v>
      </c>
      <c r="D95" s="44">
        <v>51076002.918806598</v>
      </c>
      <c r="E95" s="44">
        <v>1309529.8671283999</v>
      </c>
      <c r="F95" s="44">
        <v>314905.32</v>
      </c>
      <c r="G95" s="44">
        <v>115818.2</v>
      </c>
      <c r="H95" s="44">
        <v>53783.015034538803</v>
      </c>
      <c r="I95" s="44">
        <v>587685.80000000005</v>
      </c>
      <c r="J95" s="44">
        <v>237337.54</v>
      </c>
      <c r="K95" s="44">
        <v>0</v>
      </c>
    </row>
    <row r="96" spans="1:11" ht="15.5" customHeight="1" x14ac:dyDescent="0.35">
      <c r="A96" s="43" t="s">
        <v>240</v>
      </c>
      <c r="B96" s="43" t="s">
        <v>134</v>
      </c>
      <c r="C96" s="44" t="s">
        <v>156</v>
      </c>
      <c r="D96" s="44">
        <v>52481422.603824303</v>
      </c>
      <c r="E96" s="44">
        <v>1083214.4670096899</v>
      </c>
      <c r="F96" s="44">
        <v>311538.84000000003</v>
      </c>
      <c r="G96" s="44">
        <v>63433.85</v>
      </c>
      <c r="H96" s="44">
        <v>101686.654737227</v>
      </c>
      <c r="I96" s="44">
        <v>370267.32</v>
      </c>
      <c r="J96" s="44">
        <v>236287.8</v>
      </c>
      <c r="K96" s="44">
        <v>0</v>
      </c>
    </row>
    <row r="97" spans="1:11" ht="15.5" customHeight="1" x14ac:dyDescent="0.35">
      <c r="A97" s="43" t="s">
        <v>241</v>
      </c>
      <c r="B97" s="43" t="s">
        <v>134</v>
      </c>
      <c r="C97" s="44" t="s">
        <v>158</v>
      </c>
      <c r="D97" s="44">
        <v>55690789.354914702</v>
      </c>
      <c r="E97" s="44">
        <v>1229972.51780716</v>
      </c>
      <c r="F97" s="44">
        <v>344570.75</v>
      </c>
      <c r="G97" s="44">
        <v>131310.39000000001</v>
      </c>
      <c r="H97" s="44">
        <v>31381.086802269201</v>
      </c>
      <c r="I97" s="44">
        <v>478943</v>
      </c>
      <c r="J97" s="44">
        <v>243767.29</v>
      </c>
      <c r="K97" s="44">
        <v>0</v>
      </c>
    </row>
    <row r="98" spans="1:11" ht="15.5" customHeight="1" x14ac:dyDescent="0.35">
      <c r="A98" s="43" t="s">
        <v>242</v>
      </c>
      <c r="B98" s="43" t="s">
        <v>134</v>
      </c>
      <c r="C98" s="44" t="s">
        <v>160</v>
      </c>
      <c r="D98" s="44">
        <v>58169021.219868399</v>
      </c>
      <c r="E98" s="44">
        <v>1662573.01108929</v>
      </c>
      <c r="F98" s="44">
        <v>566859.67000000004</v>
      </c>
      <c r="G98" s="44">
        <v>177135.75</v>
      </c>
      <c r="H98" s="44">
        <v>92426.219145233801</v>
      </c>
      <c r="I98" s="44">
        <v>171009.33</v>
      </c>
      <c r="J98" s="44">
        <v>655142.03</v>
      </c>
      <c r="K98" s="44">
        <v>0</v>
      </c>
    </row>
    <row r="99" spans="1:11" ht="15.5" customHeight="1" x14ac:dyDescent="0.35">
      <c r="A99" s="43" t="s">
        <v>243</v>
      </c>
      <c r="B99" s="43" t="s">
        <v>134</v>
      </c>
      <c r="C99" s="44" t="s">
        <v>162</v>
      </c>
      <c r="D99" s="44">
        <v>60098117.545603</v>
      </c>
      <c r="E99" s="44">
        <v>1726057.0880307001</v>
      </c>
      <c r="F99" s="44">
        <v>719629.94</v>
      </c>
      <c r="G99" s="44">
        <v>131596.76999999999</v>
      </c>
      <c r="H99" s="44">
        <v>50391.700647637299</v>
      </c>
      <c r="I99" s="44">
        <v>135213.42000000001</v>
      </c>
      <c r="J99" s="44">
        <v>689225.23</v>
      </c>
      <c r="K99" s="44">
        <v>0</v>
      </c>
    </row>
    <row r="100" spans="1:11" ht="15.5" customHeight="1" x14ac:dyDescent="0.35">
      <c r="A100" s="43" t="s">
        <v>244</v>
      </c>
      <c r="B100" s="43" t="s">
        <v>134</v>
      </c>
      <c r="C100" s="44" t="s">
        <v>164</v>
      </c>
      <c r="D100" s="44">
        <v>66022169.043474399</v>
      </c>
      <c r="E100" s="44">
        <v>2035604.97009463</v>
      </c>
      <c r="F100" s="44">
        <v>1008348.02</v>
      </c>
      <c r="G100" s="44">
        <v>85467.09</v>
      </c>
      <c r="H100" s="44">
        <v>87919.746473844003</v>
      </c>
      <c r="I100" s="44">
        <v>172664.01</v>
      </c>
      <c r="J100" s="44">
        <v>680367.03</v>
      </c>
      <c r="K100" s="44">
        <v>839.06891626479296</v>
      </c>
    </row>
    <row r="101" spans="1:11" ht="15.5" customHeight="1" x14ac:dyDescent="0.35">
      <c r="A101" s="43" t="s">
        <v>245</v>
      </c>
      <c r="B101" s="43" t="s">
        <v>134</v>
      </c>
      <c r="C101" s="44" t="s">
        <v>166</v>
      </c>
      <c r="D101" s="44">
        <v>81725255.147105902</v>
      </c>
      <c r="E101" s="44">
        <v>1590527.6716946501</v>
      </c>
      <c r="F101" s="44">
        <v>596580.43999999994</v>
      </c>
      <c r="G101" s="44">
        <v>50526.42</v>
      </c>
      <c r="H101" s="44">
        <v>268011.00893942901</v>
      </c>
      <c r="I101" s="44">
        <v>154617.71</v>
      </c>
      <c r="J101" s="44">
        <v>520792.09</v>
      </c>
      <c r="K101" s="44">
        <v>0</v>
      </c>
    </row>
    <row r="102" spans="1:11" ht="15.5" customHeight="1" x14ac:dyDescent="0.35">
      <c r="A102" s="43" t="s">
        <v>246</v>
      </c>
      <c r="B102" s="43" t="s">
        <v>134</v>
      </c>
      <c r="C102" s="44" t="s">
        <v>168</v>
      </c>
      <c r="D102" s="44">
        <v>72986444.799999997</v>
      </c>
      <c r="E102" s="44">
        <v>1687035.04</v>
      </c>
      <c r="F102" s="44">
        <v>856868.37</v>
      </c>
      <c r="G102" s="44">
        <v>91085.66</v>
      </c>
      <c r="H102" s="44">
        <v>376094.01</v>
      </c>
      <c r="I102" s="44">
        <v>152034.57999999999</v>
      </c>
      <c r="J102" s="44">
        <v>210067.5</v>
      </c>
      <c r="K102" s="44">
        <v>884.91999999992504</v>
      </c>
    </row>
    <row r="103" spans="1:11" ht="15.5" customHeight="1" x14ac:dyDescent="0.35">
      <c r="A103" s="43" t="s">
        <v>247</v>
      </c>
      <c r="B103" s="43" t="s">
        <v>248</v>
      </c>
      <c r="C103" s="44" t="s">
        <v>148</v>
      </c>
      <c r="D103" s="44">
        <v>55684242.844561599</v>
      </c>
      <c r="E103" s="44">
        <v>1120573.6400917401</v>
      </c>
      <c r="F103" s="44">
        <v>706061.37</v>
      </c>
      <c r="G103" s="44">
        <v>96543.78</v>
      </c>
      <c r="H103" s="44">
        <v>254939.61447099</v>
      </c>
      <c r="I103" s="44">
        <v>0</v>
      </c>
      <c r="J103" s="44">
        <v>62749.42</v>
      </c>
      <c r="K103" s="44">
        <v>279.46174130303501</v>
      </c>
    </row>
    <row r="104" spans="1:11" ht="15.5" customHeight="1" x14ac:dyDescent="0.35">
      <c r="A104" s="43" t="s">
        <v>249</v>
      </c>
      <c r="B104" s="43" t="s">
        <v>248</v>
      </c>
      <c r="C104" s="44" t="s">
        <v>150</v>
      </c>
      <c r="D104" s="44">
        <v>55147028.722703896</v>
      </c>
      <c r="E104" s="44">
        <v>1297141.5767338199</v>
      </c>
      <c r="F104" s="44">
        <v>936537.39</v>
      </c>
      <c r="G104" s="44">
        <v>0</v>
      </c>
      <c r="H104" s="44">
        <v>243173.05501460901</v>
      </c>
      <c r="I104" s="44">
        <v>0</v>
      </c>
      <c r="J104" s="44">
        <v>115024.25</v>
      </c>
      <c r="K104" s="44">
        <v>2406.8812634616002</v>
      </c>
    </row>
    <row r="105" spans="1:11" ht="15.5" customHeight="1" x14ac:dyDescent="0.35">
      <c r="A105" s="43" t="s">
        <v>250</v>
      </c>
      <c r="B105" s="43" t="s">
        <v>248</v>
      </c>
      <c r="C105" s="44" t="s">
        <v>152</v>
      </c>
      <c r="D105" s="44">
        <v>56808443.996522002</v>
      </c>
      <c r="E105" s="44">
        <v>1279809.89645087</v>
      </c>
      <c r="F105" s="44">
        <v>792967.21</v>
      </c>
      <c r="G105" s="44">
        <v>41927.269999999997</v>
      </c>
      <c r="H105" s="44">
        <v>288968.01636234298</v>
      </c>
      <c r="I105" s="44">
        <v>0</v>
      </c>
      <c r="J105" s="44">
        <v>154924.76</v>
      </c>
      <c r="K105" s="44">
        <v>1022.64643111217</v>
      </c>
    </row>
    <row r="106" spans="1:11" ht="15.5" customHeight="1" x14ac:dyDescent="0.35">
      <c r="A106" s="43" t="s">
        <v>251</v>
      </c>
      <c r="B106" s="43" t="s">
        <v>248</v>
      </c>
      <c r="C106" s="44" t="s">
        <v>154</v>
      </c>
      <c r="D106" s="44">
        <v>54640263.180693902</v>
      </c>
      <c r="E106" s="44">
        <v>1392890.6557919199</v>
      </c>
      <c r="F106" s="44">
        <v>803268.53</v>
      </c>
      <c r="G106" s="44">
        <v>76108.62</v>
      </c>
      <c r="H106" s="44">
        <v>261107.511412266</v>
      </c>
      <c r="I106" s="44">
        <v>0</v>
      </c>
      <c r="J106" s="44">
        <v>250110.74</v>
      </c>
      <c r="K106" s="44">
        <v>2295.26560286414</v>
      </c>
    </row>
    <row r="107" spans="1:11" ht="15.5" customHeight="1" x14ac:dyDescent="0.35">
      <c r="A107" s="43" t="s">
        <v>252</v>
      </c>
      <c r="B107" s="43" t="s">
        <v>248</v>
      </c>
      <c r="C107" s="44" t="s">
        <v>156</v>
      </c>
      <c r="D107" s="44">
        <v>56791960.107050002</v>
      </c>
      <c r="E107" s="44">
        <v>1677853.0401292001</v>
      </c>
      <c r="F107" s="44">
        <v>899445</v>
      </c>
      <c r="G107" s="44">
        <v>112851.93</v>
      </c>
      <c r="H107" s="44">
        <v>325677.330874754</v>
      </c>
      <c r="I107" s="44">
        <v>0</v>
      </c>
      <c r="J107" s="44">
        <v>337495.71</v>
      </c>
      <c r="K107" s="44">
        <v>2383.0610036963499</v>
      </c>
    </row>
    <row r="108" spans="1:11" ht="15.5" customHeight="1" x14ac:dyDescent="0.35">
      <c r="A108" s="43" t="s">
        <v>253</v>
      </c>
      <c r="B108" s="43" t="s">
        <v>248</v>
      </c>
      <c r="C108" s="44" t="s">
        <v>158</v>
      </c>
      <c r="D108" s="44">
        <v>57612940.559096798</v>
      </c>
      <c r="E108" s="44">
        <v>1834976.53944702</v>
      </c>
      <c r="F108" s="44">
        <v>1127718.75</v>
      </c>
      <c r="G108" s="44">
        <v>147058.16</v>
      </c>
      <c r="H108" s="44">
        <v>375788.18810613302</v>
      </c>
      <c r="I108" s="44">
        <v>0</v>
      </c>
      <c r="J108" s="44">
        <v>182741.18</v>
      </c>
      <c r="K108" s="44">
        <v>1670.2539615225601</v>
      </c>
    </row>
    <row r="109" spans="1:11" ht="15.5" customHeight="1" x14ac:dyDescent="0.35">
      <c r="A109" s="43" t="s">
        <v>254</v>
      </c>
      <c r="B109" s="43" t="s">
        <v>248</v>
      </c>
      <c r="C109" s="44" t="s">
        <v>160</v>
      </c>
      <c r="D109" s="44">
        <v>58797093.318902202</v>
      </c>
      <c r="E109" s="44">
        <v>2005004.6419191</v>
      </c>
      <c r="F109" s="44">
        <v>1447334.05</v>
      </c>
      <c r="G109" s="44">
        <v>154343.81</v>
      </c>
      <c r="H109" s="44">
        <v>366459.68528255098</v>
      </c>
      <c r="I109" s="44">
        <v>0</v>
      </c>
      <c r="J109" s="44">
        <v>35401.050000000003</v>
      </c>
      <c r="K109" s="44">
        <v>1466.0533424150101</v>
      </c>
    </row>
    <row r="110" spans="1:11" ht="15.5" customHeight="1" x14ac:dyDescent="0.35">
      <c r="A110" s="43" t="s">
        <v>255</v>
      </c>
      <c r="B110" s="43" t="s">
        <v>248</v>
      </c>
      <c r="C110" s="44" t="s">
        <v>162</v>
      </c>
      <c r="D110" s="44">
        <v>59843447.669305198</v>
      </c>
      <c r="E110" s="44">
        <v>2489544.1409953302</v>
      </c>
      <c r="F110" s="44">
        <v>1871880.89</v>
      </c>
      <c r="G110" s="44">
        <v>164094.39000000001</v>
      </c>
      <c r="H110" s="44">
        <v>353090.26944910799</v>
      </c>
      <c r="I110" s="44">
        <v>0</v>
      </c>
      <c r="J110" s="44">
        <v>98733.28</v>
      </c>
      <c r="K110" s="44">
        <v>1745.30834161441</v>
      </c>
    </row>
    <row r="111" spans="1:11" ht="15.5" customHeight="1" x14ac:dyDescent="0.35">
      <c r="A111" s="43" t="s">
        <v>256</v>
      </c>
      <c r="B111" s="43" t="s">
        <v>248</v>
      </c>
      <c r="C111" s="44" t="s">
        <v>164</v>
      </c>
      <c r="D111" s="44">
        <v>62615752.767362997</v>
      </c>
      <c r="E111" s="44">
        <v>2602690.3677914701</v>
      </c>
      <c r="F111" s="44">
        <v>1970875.74</v>
      </c>
      <c r="G111" s="44">
        <v>114215.1</v>
      </c>
      <c r="H111" s="44">
        <v>405401.93715408002</v>
      </c>
      <c r="I111" s="44">
        <v>0</v>
      </c>
      <c r="J111" s="44">
        <v>76670.460000000006</v>
      </c>
      <c r="K111" s="44">
        <v>35527.138011069503</v>
      </c>
    </row>
    <row r="112" spans="1:11" ht="15.5" customHeight="1" x14ac:dyDescent="0.35">
      <c r="A112" s="43" t="s">
        <v>257</v>
      </c>
      <c r="B112" s="43" t="s">
        <v>248</v>
      </c>
      <c r="C112" s="44" t="s">
        <v>123</v>
      </c>
      <c r="D112" s="44">
        <v>71075405.228363901</v>
      </c>
      <c r="E112" s="44">
        <v>3296800.60870237</v>
      </c>
      <c r="F112" s="44">
        <v>2654761.41</v>
      </c>
      <c r="G112" s="44">
        <v>105841.41</v>
      </c>
      <c r="H112" s="44">
        <v>465691.17667289998</v>
      </c>
      <c r="I112" s="44">
        <v>0</v>
      </c>
      <c r="J112" s="44">
        <v>68921.36</v>
      </c>
      <c r="K112" s="44">
        <v>1585.25060822616</v>
      </c>
    </row>
    <row r="113" spans="1:11" ht="15.5" customHeight="1" x14ac:dyDescent="0.35">
      <c r="A113" s="43" t="s">
        <v>258</v>
      </c>
      <c r="B113" s="43" t="s">
        <v>248</v>
      </c>
      <c r="C113" s="44" t="s">
        <v>168</v>
      </c>
      <c r="D113" s="44">
        <v>74956247</v>
      </c>
      <c r="E113" s="44">
        <v>3580540</v>
      </c>
      <c r="F113" s="44">
        <v>2694656</v>
      </c>
      <c r="G113" s="44">
        <v>191364</v>
      </c>
      <c r="H113" s="44">
        <v>681950</v>
      </c>
      <c r="I113" s="44">
        <v>0</v>
      </c>
      <c r="J113" s="44">
        <v>11050</v>
      </c>
      <c r="K113" s="44">
        <v>1520</v>
      </c>
    </row>
    <row r="114" spans="1:11" ht="15.5" customHeight="1" x14ac:dyDescent="0.35">
      <c r="A114" s="43" t="s">
        <v>259</v>
      </c>
      <c r="B114" s="43" t="s">
        <v>132</v>
      </c>
      <c r="C114" s="44" t="s">
        <v>148</v>
      </c>
      <c r="D114" s="44">
        <v>82449662.9152987</v>
      </c>
      <c r="E114" s="44">
        <v>5921075.1329045696</v>
      </c>
      <c r="F114" s="44">
        <v>2577561.5299999998</v>
      </c>
      <c r="G114" s="44">
        <v>2726850.5</v>
      </c>
      <c r="H114" s="44">
        <v>204968.52209606601</v>
      </c>
      <c r="I114" s="44">
        <v>0</v>
      </c>
      <c r="J114" s="44">
        <v>411694.58</v>
      </c>
      <c r="K114" s="44">
        <v>0</v>
      </c>
    </row>
    <row r="115" spans="1:11" ht="15.5" customHeight="1" x14ac:dyDescent="0.35">
      <c r="A115" s="43" t="s">
        <v>260</v>
      </c>
      <c r="B115" s="43" t="s">
        <v>132</v>
      </c>
      <c r="C115" s="44" t="s">
        <v>150</v>
      </c>
      <c r="D115" s="44">
        <v>80614407.613902003</v>
      </c>
      <c r="E115" s="44">
        <v>4914688.1817346402</v>
      </c>
      <c r="F115" s="44">
        <v>2551300.42</v>
      </c>
      <c r="G115" s="44">
        <v>1865806.73</v>
      </c>
      <c r="H115" s="44">
        <v>185231.542732842</v>
      </c>
      <c r="I115" s="44">
        <v>0</v>
      </c>
      <c r="J115" s="44">
        <v>302278.86</v>
      </c>
      <c r="K115" s="44">
        <v>10070.6329015134</v>
      </c>
    </row>
    <row r="116" spans="1:11" ht="15.5" customHeight="1" x14ac:dyDescent="0.35">
      <c r="A116" s="43" t="s">
        <v>261</v>
      </c>
      <c r="B116" s="43" t="s">
        <v>132</v>
      </c>
      <c r="C116" s="44" t="s">
        <v>152</v>
      </c>
      <c r="D116" s="44">
        <v>79254022.656311795</v>
      </c>
      <c r="E116" s="44">
        <v>5868689.8886451703</v>
      </c>
      <c r="F116" s="44">
        <v>2307127.29</v>
      </c>
      <c r="G116" s="44">
        <v>2586161.4700000002</v>
      </c>
      <c r="H116" s="44">
        <v>190132.178286301</v>
      </c>
      <c r="I116" s="44">
        <v>0</v>
      </c>
      <c r="J116" s="44">
        <v>674988.64</v>
      </c>
      <c r="K116" s="44">
        <v>110280.31380918399</v>
      </c>
    </row>
    <row r="117" spans="1:11" ht="15.5" customHeight="1" x14ac:dyDescent="0.35">
      <c r="A117" s="43" t="s">
        <v>262</v>
      </c>
      <c r="B117" s="43" t="s">
        <v>132</v>
      </c>
      <c r="C117" s="44" t="s">
        <v>154</v>
      </c>
      <c r="D117" s="44">
        <v>81617463.054277405</v>
      </c>
      <c r="E117" s="44">
        <v>6257344.3008225597</v>
      </c>
      <c r="F117" s="44">
        <v>2786288.93</v>
      </c>
      <c r="G117" s="44">
        <v>2697814.43</v>
      </c>
      <c r="H117" s="44">
        <v>482778.18655713799</v>
      </c>
      <c r="I117" s="44">
        <v>0</v>
      </c>
      <c r="J117" s="44">
        <v>290462.75</v>
      </c>
      <c r="K117" s="44">
        <v>0</v>
      </c>
    </row>
    <row r="118" spans="1:11" ht="15.5" customHeight="1" x14ac:dyDescent="0.35">
      <c r="A118" s="43" t="s">
        <v>263</v>
      </c>
      <c r="B118" s="43" t="s">
        <v>132</v>
      </c>
      <c r="C118" s="44" t="s">
        <v>156</v>
      </c>
      <c r="D118" s="44">
        <v>82361092.997532099</v>
      </c>
      <c r="E118" s="44">
        <v>5561341.10483409</v>
      </c>
      <c r="F118" s="44">
        <v>1911164.16</v>
      </c>
      <c r="G118" s="44">
        <v>2972666.88</v>
      </c>
      <c r="H118" s="44">
        <v>331978.44947171601</v>
      </c>
      <c r="I118" s="44">
        <v>0</v>
      </c>
      <c r="J118" s="44">
        <v>321876.78999999998</v>
      </c>
      <c r="K118" s="44">
        <v>23654.818399120799</v>
      </c>
    </row>
    <row r="119" spans="1:11" ht="15.5" customHeight="1" x14ac:dyDescent="0.35">
      <c r="A119" s="43" t="s">
        <v>264</v>
      </c>
      <c r="B119" s="43" t="s">
        <v>132</v>
      </c>
      <c r="C119" s="44" t="s">
        <v>158</v>
      </c>
      <c r="D119" s="44">
        <v>83415395.713962495</v>
      </c>
      <c r="E119" s="44">
        <v>3996831.25578222</v>
      </c>
      <c r="F119" s="44">
        <v>2661592.33</v>
      </c>
      <c r="G119" s="44">
        <v>988040.51</v>
      </c>
      <c r="H119" s="44">
        <v>347198.41550943302</v>
      </c>
      <c r="I119" s="44">
        <v>0</v>
      </c>
      <c r="J119" s="44">
        <v>0</v>
      </c>
      <c r="K119" s="44">
        <v>0</v>
      </c>
    </row>
    <row r="120" spans="1:11" ht="15.5" customHeight="1" x14ac:dyDescent="0.35">
      <c r="A120" s="43" t="s">
        <v>265</v>
      </c>
      <c r="B120" s="43" t="s">
        <v>132</v>
      </c>
      <c r="C120" s="44" t="s">
        <v>160</v>
      </c>
      <c r="D120" s="44">
        <v>82512137.148882002</v>
      </c>
      <c r="E120" s="44">
        <v>3026886.8468073402</v>
      </c>
      <c r="F120" s="44">
        <v>1448635.75</v>
      </c>
      <c r="G120" s="44">
        <v>1263820.1399999999</v>
      </c>
      <c r="H120" s="44">
        <v>314430.95670185803</v>
      </c>
      <c r="I120" s="44">
        <v>0</v>
      </c>
      <c r="J120" s="44">
        <v>0</v>
      </c>
      <c r="K120" s="44">
        <v>0</v>
      </c>
    </row>
    <row r="121" spans="1:11" ht="15.5" customHeight="1" x14ac:dyDescent="0.35">
      <c r="A121" s="43" t="s">
        <v>266</v>
      </c>
      <c r="B121" s="43" t="s">
        <v>132</v>
      </c>
      <c r="C121" s="44" t="s">
        <v>162</v>
      </c>
      <c r="D121" s="44">
        <v>83003907.674559399</v>
      </c>
      <c r="E121" s="44">
        <v>3422872.2772390302</v>
      </c>
      <c r="F121" s="44">
        <v>1723274.58</v>
      </c>
      <c r="G121" s="44">
        <v>1122088.8999999999</v>
      </c>
      <c r="H121" s="44">
        <v>485296.72526242502</v>
      </c>
      <c r="I121" s="44">
        <v>92212.08</v>
      </c>
      <c r="J121" s="44">
        <v>0</v>
      </c>
      <c r="K121" s="44">
        <v>0</v>
      </c>
    </row>
    <row r="122" spans="1:11" x14ac:dyDescent="0.35">
      <c r="A122" s="43" t="s">
        <v>267</v>
      </c>
      <c r="B122" s="43" t="s">
        <v>132</v>
      </c>
      <c r="C122" s="43" t="s">
        <v>164</v>
      </c>
      <c r="D122" s="44">
        <v>88751206.804588497</v>
      </c>
      <c r="E122" s="44">
        <v>4604480.2267452199</v>
      </c>
      <c r="F122" s="44">
        <v>2498668.9500000002</v>
      </c>
      <c r="G122" s="44">
        <v>811570.29</v>
      </c>
      <c r="H122" s="44">
        <v>599799.14301017695</v>
      </c>
      <c r="I122" s="44">
        <v>92062.8</v>
      </c>
      <c r="J122" s="44">
        <v>602379.04</v>
      </c>
      <c r="K122" s="44">
        <v>0</v>
      </c>
    </row>
    <row r="123" spans="1:11" x14ac:dyDescent="0.35">
      <c r="A123" s="43" t="s">
        <v>268</v>
      </c>
      <c r="B123" s="43" t="s">
        <v>132</v>
      </c>
      <c r="C123" s="43" t="s">
        <v>166</v>
      </c>
      <c r="D123" s="44">
        <v>97267849.363145605</v>
      </c>
      <c r="E123" s="44">
        <v>4811286.2110900097</v>
      </c>
      <c r="F123" s="44">
        <v>2751984.14</v>
      </c>
      <c r="G123" s="44">
        <v>793124.12</v>
      </c>
      <c r="H123" s="44">
        <v>357551.08702609298</v>
      </c>
      <c r="I123" s="44">
        <v>44368.480000000003</v>
      </c>
      <c r="J123" s="44">
        <v>864258.39</v>
      </c>
      <c r="K123" s="44">
        <v>0</v>
      </c>
    </row>
    <row r="124" spans="1:11" x14ac:dyDescent="0.35">
      <c r="A124" s="43" t="s">
        <v>269</v>
      </c>
      <c r="B124" s="43" t="s">
        <v>132</v>
      </c>
      <c r="C124" s="43" t="s">
        <v>168</v>
      </c>
      <c r="D124" s="44">
        <v>95751399.790000007</v>
      </c>
      <c r="E124" s="44">
        <v>6180500.8499999996</v>
      </c>
      <c r="F124" s="44">
        <v>4063464.11</v>
      </c>
      <c r="G124" s="44">
        <v>887905.94</v>
      </c>
      <c r="H124" s="44">
        <v>539444.65</v>
      </c>
      <c r="I124" s="44">
        <v>40815.5</v>
      </c>
      <c r="J124" s="44">
        <v>648870.65</v>
      </c>
      <c r="K124" s="44">
        <v>0</v>
      </c>
    </row>
    <row r="125" spans="1:11" x14ac:dyDescent="0.35">
      <c r="A125" s="43" t="s">
        <v>270</v>
      </c>
      <c r="B125" s="43" t="s">
        <v>144</v>
      </c>
      <c r="C125" s="43" t="s">
        <v>148</v>
      </c>
      <c r="D125" s="44">
        <v>718289273.668679</v>
      </c>
      <c r="E125" s="44">
        <v>60234399.176485203</v>
      </c>
      <c r="F125" s="44">
        <v>27508978.030000001</v>
      </c>
      <c r="G125" s="44">
        <v>18280257.82</v>
      </c>
      <c r="H125" s="44">
        <v>645561.75014838402</v>
      </c>
      <c r="I125" s="44">
        <v>1260236.57</v>
      </c>
      <c r="J125" s="44">
        <v>2410244.71</v>
      </c>
      <c r="K125" s="44">
        <v>10129120.2980242</v>
      </c>
    </row>
    <row r="126" spans="1:11" x14ac:dyDescent="0.35">
      <c r="A126" s="43" t="s">
        <v>271</v>
      </c>
      <c r="B126" s="43" t="s">
        <v>144</v>
      </c>
      <c r="C126" s="43" t="s">
        <v>150</v>
      </c>
      <c r="D126" s="44">
        <v>715577637.65611005</v>
      </c>
      <c r="E126" s="44">
        <v>59572822.634754501</v>
      </c>
      <c r="F126" s="44">
        <v>27072002.510000002</v>
      </c>
      <c r="G126" s="44">
        <v>17006963.84</v>
      </c>
      <c r="H126" s="44">
        <v>726362.02162920195</v>
      </c>
      <c r="I126" s="44">
        <v>1250243.8999999999</v>
      </c>
      <c r="J126" s="44">
        <v>2726927.24</v>
      </c>
      <c r="K126" s="44">
        <v>10790323.1288449</v>
      </c>
    </row>
    <row r="127" spans="1:11" x14ac:dyDescent="0.35">
      <c r="A127" s="43" t="s">
        <v>272</v>
      </c>
      <c r="B127" s="43" t="s">
        <v>144</v>
      </c>
      <c r="C127" s="43" t="s">
        <v>152</v>
      </c>
      <c r="D127" s="44">
        <v>721079750.36558402</v>
      </c>
      <c r="E127" s="44">
        <v>57000584.192949198</v>
      </c>
      <c r="F127" s="44">
        <v>27686978.800000001</v>
      </c>
      <c r="G127" s="44">
        <v>17258948.16</v>
      </c>
      <c r="H127" s="44">
        <v>542302.73298553505</v>
      </c>
      <c r="I127" s="44">
        <v>1037511.86</v>
      </c>
      <c r="J127" s="44">
        <v>227028.74</v>
      </c>
      <c r="K127" s="44">
        <v>10247813.907991501</v>
      </c>
    </row>
    <row r="128" spans="1:11" x14ac:dyDescent="0.35">
      <c r="A128" s="43" t="s">
        <v>273</v>
      </c>
      <c r="B128" s="43" t="s">
        <v>144</v>
      </c>
      <c r="C128" s="43" t="s">
        <v>154</v>
      </c>
      <c r="D128" s="44">
        <v>736566721.943398</v>
      </c>
      <c r="E128" s="44">
        <v>56951828.708025403</v>
      </c>
      <c r="F128" s="44">
        <v>26864197.399999999</v>
      </c>
      <c r="G128" s="44">
        <v>17111414.949999999</v>
      </c>
      <c r="H128" s="44">
        <v>609864.63912103896</v>
      </c>
      <c r="I128" s="44">
        <v>1924114.69</v>
      </c>
      <c r="J128" s="44">
        <v>258690.22</v>
      </c>
      <c r="K128" s="44">
        <v>10183546.8137784</v>
      </c>
    </row>
    <row r="129" spans="1:11" x14ac:dyDescent="0.35">
      <c r="A129" s="43" t="s">
        <v>274</v>
      </c>
      <c r="B129" s="43" t="s">
        <v>144</v>
      </c>
      <c r="C129" s="43" t="s">
        <v>156</v>
      </c>
      <c r="D129" s="44">
        <v>756959724.20945299</v>
      </c>
      <c r="E129" s="44">
        <v>59384520.886009201</v>
      </c>
      <c r="F129" s="44">
        <v>26687806.890000001</v>
      </c>
      <c r="G129" s="44">
        <v>17219070.789999999</v>
      </c>
      <c r="H129" s="44">
        <v>215684.58788309799</v>
      </c>
      <c r="I129" s="44">
        <v>3042328.11</v>
      </c>
      <c r="J129" s="44">
        <v>348341.25</v>
      </c>
      <c r="K129" s="44">
        <v>11871289.263868</v>
      </c>
    </row>
    <row r="130" spans="1:11" x14ac:dyDescent="0.35">
      <c r="A130" s="43" t="s">
        <v>275</v>
      </c>
      <c r="B130" s="43" t="s">
        <v>144</v>
      </c>
      <c r="C130" s="43" t="s">
        <v>158</v>
      </c>
      <c r="D130" s="44">
        <v>779607070.97868598</v>
      </c>
      <c r="E130" s="44">
        <v>60256336.600002602</v>
      </c>
      <c r="F130" s="44">
        <v>27688006.039999999</v>
      </c>
      <c r="G130" s="44">
        <v>16149838.359999999</v>
      </c>
      <c r="H130" s="44">
        <v>289913.44293831999</v>
      </c>
      <c r="I130" s="44">
        <v>2884443.3</v>
      </c>
      <c r="J130" s="44">
        <v>402511.07</v>
      </c>
      <c r="K130" s="44">
        <v>12841624.387129299</v>
      </c>
    </row>
    <row r="131" spans="1:11" x14ac:dyDescent="0.35">
      <c r="A131" s="43" t="s">
        <v>276</v>
      </c>
      <c r="B131" s="43" t="s">
        <v>144</v>
      </c>
      <c r="C131" s="43" t="s">
        <v>160</v>
      </c>
      <c r="D131" s="44">
        <v>789334788.50110304</v>
      </c>
      <c r="E131" s="44">
        <v>63595245.648492403</v>
      </c>
      <c r="F131" s="44">
        <v>36310263.310000002</v>
      </c>
      <c r="G131" s="44">
        <v>15651642.630000001</v>
      </c>
      <c r="H131" s="44">
        <v>3402596.67554618</v>
      </c>
      <c r="I131" s="44">
        <v>2891085.18</v>
      </c>
      <c r="J131" s="44">
        <v>511214.08000000002</v>
      </c>
      <c r="K131" s="44">
        <v>4828443.7674655104</v>
      </c>
    </row>
    <row r="132" spans="1:11" x14ac:dyDescent="0.35">
      <c r="A132" s="43" t="s">
        <v>277</v>
      </c>
      <c r="B132" s="43" t="s">
        <v>144</v>
      </c>
      <c r="C132" s="43" t="s">
        <v>162</v>
      </c>
      <c r="D132" s="44">
        <v>786412387.34879899</v>
      </c>
      <c r="E132" s="44">
        <v>60756347.873762101</v>
      </c>
      <c r="F132" s="44">
        <v>37101931.490000002</v>
      </c>
      <c r="G132" s="44">
        <v>16267733.5</v>
      </c>
      <c r="H132" s="44">
        <v>3669205.8161715199</v>
      </c>
      <c r="I132" s="44">
        <v>2831360.72</v>
      </c>
      <c r="J132" s="44">
        <v>686736.57</v>
      </c>
      <c r="K132" s="44">
        <v>199379.775896926</v>
      </c>
    </row>
    <row r="133" spans="1:11" x14ac:dyDescent="0.35">
      <c r="A133" s="43" t="s">
        <v>278</v>
      </c>
      <c r="B133" s="43" t="s">
        <v>144</v>
      </c>
      <c r="C133" s="43" t="s">
        <v>164</v>
      </c>
      <c r="D133" s="44">
        <v>824252277.49509001</v>
      </c>
      <c r="E133" s="44">
        <v>63078045.215140201</v>
      </c>
      <c r="F133" s="44">
        <v>38410060.700000003</v>
      </c>
      <c r="G133" s="44">
        <v>17256361.59</v>
      </c>
      <c r="H133" s="44">
        <v>3593867.1665774002</v>
      </c>
      <c r="I133" s="44">
        <v>2766055.17</v>
      </c>
      <c r="J133" s="44">
        <v>845198.4</v>
      </c>
      <c r="K133" s="44">
        <v>206502.18710944499</v>
      </c>
    </row>
    <row r="134" spans="1:11" x14ac:dyDescent="0.35">
      <c r="A134" s="43" t="s">
        <v>279</v>
      </c>
      <c r="B134" s="43" t="s">
        <v>144</v>
      </c>
      <c r="C134" s="43" t="s">
        <v>166</v>
      </c>
      <c r="D134" s="44">
        <v>899786477.77943695</v>
      </c>
      <c r="E134" s="44">
        <v>71105983.443920493</v>
      </c>
      <c r="F134" s="44">
        <v>40756280</v>
      </c>
      <c r="G134" s="44">
        <v>22739905.27</v>
      </c>
      <c r="H134" s="44">
        <v>4064321.2220776202</v>
      </c>
      <c r="I134" s="44">
        <v>2644308.85</v>
      </c>
      <c r="J134" s="44">
        <v>901168.1</v>
      </c>
      <c r="K134" s="44">
        <v>0</v>
      </c>
    </row>
    <row r="135" spans="1:11" x14ac:dyDescent="0.35">
      <c r="A135" s="43" t="s">
        <v>280</v>
      </c>
      <c r="B135" s="43" t="s">
        <v>144</v>
      </c>
      <c r="C135" s="43" t="s">
        <v>168</v>
      </c>
      <c r="D135" s="44">
        <v>888403935</v>
      </c>
      <c r="E135" s="44">
        <v>68210841</v>
      </c>
      <c r="F135" s="44">
        <v>35367475</v>
      </c>
      <c r="G135" s="44">
        <v>23886041</v>
      </c>
      <c r="H135" s="44">
        <v>5532687</v>
      </c>
      <c r="I135" s="44">
        <v>2478828</v>
      </c>
      <c r="J135" s="44">
        <v>909289</v>
      </c>
      <c r="K135" s="44">
        <v>36521</v>
      </c>
    </row>
    <row r="136" spans="1:11" x14ac:dyDescent="0.35">
      <c r="A136" s="43" t="s">
        <v>281</v>
      </c>
      <c r="B136" s="43" t="s">
        <v>130</v>
      </c>
      <c r="C136" s="43" t="s">
        <v>148</v>
      </c>
      <c r="D136" s="44">
        <v>1021304182.0424</v>
      </c>
      <c r="E136" s="44">
        <v>100241800.682246</v>
      </c>
      <c r="F136" s="44">
        <v>37798638.869999997</v>
      </c>
      <c r="G136" s="44">
        <v>30025286.75</v>
      </c>
      <c r="H136" s="44">
        <v>5824439.4035927504</v>
      </c>
      <c r="I136" s="44">
        <v>9080742.6500000004</v>
      </c>
      <c r="J136" s="44">
        <v>1816870.52</v>
      </c>
      <c r="K136" s="44">
        <v>15695822.495644599</v>
      </c>
    </row>
    <row r="137" spans="1:11" x14ac:dyDescent="0.35">
      <c r="A137" s="43" t="s">
        <v>282</v>
      </c>
      <c r="B137" s="43" t="s">
        <v>130</v>
      </c>
      <c r="C137" s="43" t="s">
        <v>150</v>
      </c>
      <c r="D137" s="44">
        <v>1029538933.7088</v>
      </c>
      <c r="E137" s="44">
        <v>121558323.453623</v>
      </c>
      <c r="F137" s="44">
        <v>64947459.030000001</v>
      </c>
      <c r="G137" s="44">
        <v>38648670.799999997</v>
      </c>
      <c r="H137" s="44">
        <v>7101369.8704287196</v>
      </c>
      <c r="I137" s="44">
        <v>9278829.3900000006</v>
      </c>
      <c r="J137" s="44">
        <v>1581994.36</v>
      </c>
      <c r="K137" s="44">
        <v>0</v>
      </c>
    </row>
    <row r="138" spans="1:11" x14ac:dyDescent="0.35">
      <c r="A138" s="43" t="s">
        <v>283</v>
      </c>
      <c r="B138" s="43" t="s">
        <v>130</v>
      </c>
      <c r="C138" s="43" t="s">
        <v>152</v>
      </c>
      <c r="D138" s="44">
        <v>1038694690.7359101</v>
      </c>
      <c r="E138" s="44">
        <v>121851686.835527</v>
      </c>
      <c r="F138" s="44">
        <v>58379853.359999999</v>
      </c>
      <c r="G138" s="44">
        <v>45072200.909999996</v>
      </c>
      <c r="H138" s="44">
        <v>6594695.1945498399</v>
      </c>
      <c r="I138" s="44">
        <v>9102541.3000000007</v>
      </c>
      <c r="J138" s="44">
        <v>2519126.39</v>
      </c>
      <c r="K138" s="44">
        <v>183269.67729821999</v>
      </c>
    </row>
    <row r="139" spans="1:11" x14ac:dyDescent="0.35">
      <c r="A139" s="43" t="s">
        <v>284</v>
      </c>
      <c r="B139" s="43" t="s">
        <v>130</v>
      </c>
      <c r="C139" s="43" t="s">
        <v>154</v>
      </c>
      <c r="D139" s="44">
        <v>1063723071.92198</v>
      </c>
      <c r="E139" s="44">
        <v>112864680.46266501</v>
      </c>
      <c r="F139" s="44">
        <v>58012683.890000001</v>
      </c>
      <c r="G139" s="44">
        <v>33046820.170000002</v>
      </c>
      <c r="H139" s="44">
        <v>9383415.7359309699</v>
      </c>
      <c r="I139" s="44">
        <v>9442193.1099999994</v>
      </c>
      <c r="J139" s="44">
        <v>2830609.15</v>
      </c>
      <c r="K139" s="44">
        <v>148958.40578489201</v>
      </c>
    </row>
    <row r="140" spans="1:11" x14ac:dyDescent="0.35">
      <c r="A140" s="43" t="s">
        <v>285</v>
      </c>
      <c r="B140" s="43" t="s">
        <v>130</v>
      </c>
      <c r="C140" s="43" t="s">
        <v>156</v>
      </c>
      <c r="D140" s="44">
        <v>1085860261.6278701</v>
      </c>
      <c r="E140" s="44">
        <v>115916477.976373</v>
      </c>
      <c r="F140" s="44">
        <v>61610725.119999997</v>
      </c>
      <c r="G140" s="44">
        <v>31930179.149999999</v>
      </c>
      <c r="H140" s="44">
        <v>8798508.4000780191</v>
      </c>
      <c r="I140" s="44">
        <v>9644915.4299999997</v>
      </c>
      <c r="J140" s="44">
        <v>3775393.77</v>
      </c>
      <c r="K140" s="44">
        <v>156756.105155147</v>
      </c>
    </row>
    <row r="141" spans="1:11" x14ac:dyDescent="0.35">
      <c r="A141" s="43" t="s">
        <v>286</v>
      </c>
      <c r="B141" s="43" t="s">
        <v>130</v>
      </c>
      <c r="C141" s="43" t="s">
        <v>158</v>
      </c>
      <c r="D141" s="44">
        <v>1088662339.7888801</v>
      </c>
      <c r="E141" s="44">
        <v>111499885.060467</v>
      </c>
      <c r="F141" s="44">
        <v>58978861.350000001</v>
      </c>
      <c r="G141" s="44">
        <v>31108906.579999998</v>
      </c>
      <c r="H141" s="44">
        <v>7889834.0170318503</v>
      </c>
      <c r="I141" s="44">
        <v>9494386.8800000008</v>
      </c>
      <c r="J141" s="44">
        <v>3810436.84</v>
      </c>
      <c r="K141" s="44">
        <v>217459.401575239</v>
      </c>
    </row>
    <row r="142" spans="1:11" x14ac:dyDescent="0.35">
      <c r="A142" s="43" t="s">
        <v>287</v>
      </c>
      <c r="B142" s="43" t="s">
        <v>130</v>
      </c>
      <c r="C142" s="43" t="s">
        <v>160</v>
      </c>
      <c r="D142" s="44">
        <v>1088008518.5513501</v>
      </c>
      <c r="E142" s="44">
        <v>109974172.490448</v>
      </c>
      <c r="F142" s="44">
        <v>58709520.600000001</v>
      </c>
      <c r="G142" s="44">
        <v>30623029.52</v>
      </c>
      <c r="H142" s="44">
        <v>8358029.6336382898</v>
      </c>
      <c r="I142" s="44">
        <v>9325833.4600000009</v>
      </c>
      <c r="J142" s="44">
        <v>2629326.4300000002</v>
      </c>
      <c r="K142" s="44">
        <v>328432.85079145699</v>
      </c>
    </row>
    <row r="143" spans="1:11" x14ac:dyDescent="0.35">
      <c r="A143" s="43" t="s">
        <v>288</v>
      </c>
      <c r="B143" s="43" t="s">
        <v>130</v>
      </c>
      <c r="C143" s="43" t="s">
        <v>162</v>
      </c>
      <c r="D143" s="44">
        <v>1090158786.5652399</v>
      </c>
      <c r="E143" s="44">
        <v>110358620.33832499</v>
      </c>
      <c r="F143" s="44">
        <v>57433023.060000002</v>
      </c>
      <c r="G143" s="44">
        <v>31580005.719999999</v>
      </c>
      <c r="H143" s="44">
        <v>8206022.2503969204</v>
      </c>
      <c r="I143" s="44">
        <v>9128692.1600000001</v>
      </c>
      <c r="J143" s="44">
        <v>3685085.91</v>
      </c>
      <c r="K143" s="44">
        <v>325791.23690734501</v>
      </c>
    </row>
    <row r="144" spans="1:11" x14ac:dyDescent="0.35">
      <c r="A144" s="43" t="s">
        <v>289</v>
      </c>
      <c r="B144" s="43" t="s">
        <v>130</v>
      </c>
      <c r="C144" s="43" t="s">
        <v>164</v>
      </c>
      <c r="D144" s="44">
        <v>1118981276.78093</v>
      </c>
      <c r="E144" s="44">
        <v>108276680.559275</v>
      </c>
      <c r="F144" s="44">
        <v>55549635.939999998</v>
      </c>
      <c r="G144" s="44">
        <v>31291528.98</v>
      </c>
      <c r="H144" s="44">
        <v>8909010.6900553498</v>
      </c>
      <c r="I144" s="44">
        <v>8918138.1699999999</v>
      </c>
      <c r="J144" s="44">
        <v>3586265.38</v>
      </c>
      <c r="K144" s="44">
        <v>22101.4104624303</v>
      </c>
    </row>
    <row r="145" spans="1:11" x14ac:dyDescent="0.35">
      <c r="A145" s="43" t="s">
        <v>290</v>
      </c>
      <c r="B145" s="43" t="s">
        <v>130</v>
      </c>
      <c r="C145" s="43" t="s">
        <v>166</v>
      </c>
      <c r="D145" s="44">
        <v>1229418395.47908</v>
      </c>
      <c r="E145" s="44">
        <v>118659328.934736</v>
      </c>
      <c r="F145" s="44">
        <v>66335990.700000003</v>
      </c>
      <c r="G145" s="44">
        <v>30743030.420000002</v>
      </c>
      <c r="H145" s="44">
        <v>9938286.4671118595</v>
      </c>
      <c r="I145" s="44">
        <v>8525611.4700000007</v>
      </c>
      <c r="J145" s="44">
        <v>3092080.26</v>
      </c>
      <c r="K145" s="44">
        <v>24329.617460690301</v>
      </c>
    </row>
    <row r="146" spans="1:11" x14ac:dyDescent="0.35">
      <c r="A146" s="43" t="s">
        <v>291</v>
      </c>
      <c r="B146" s="43" t="s">
        <v>130</v>
      </c>
      <c r="C146" s="43" t="s">
        <v>168</v>
      </c>
      <c r="D146" s="44">
        <v>1231191479.6600001</v>
      </c>
      <c r="E146" s="44">
        <v>117821566.20999999</v>
      </c>
      <c r="F146" s="44">
        <v>63709638.909999996</v>
      </c>
      <c r="G146" s="44">
        <v>32910279.48</v>
      </c>
      <c r="H146" s="44">
        <v>10996816.15</v>
      </c>
      <c r="I146" s="44">
        <v>7992078.7000000002</v>
      </c>
      <c r="J146" s="44">
        <v>2182336.4</v>
      </c>
      <c r="K146" s="44">
        <v>30416.570000024501</v>
      </c>
    </row>
    <row r="147" spans="1:11" x14ac:dyDescent="0.35">
      <c r="A147" s="43" t="s">
        <v>292</v>
      </c>
      <c r="B147" s="43" t="s">
        <v>293</v>
      </c>
      <c r="C147" s="43" t="s">
        <v>148</v>
      </c>
      <c r="D147" s="44">
        <v>3363393593.6600599</v>
      </c>
      <c r="E147" s="44">
        <v>337755320.99001199</v>
      </c>
      <c r="F147" s="44">
        <v>182862281.77000001</v>
      </c>
      <c r="G147" s="44">
        <v>86045962.480000004</v>
      </c>
      <c r="H147" s="44">
        <v>19658341.356107298</v>
      </c>
      <c r="I147" s="44">
        <v>45885788.600000001</v>
      </c>
      <c r="J147" s="44">
        <v>0</v>
      </c>
      <c r="K147" s="44">
        <v>3302946.7830492398</v>
      </c>
    </row>
    <row r="148" spans="1:11" x14ac:dyDescent="0.35">
      <c r="A148" s="43" t="s">
        <v>294</v>
      </c>
      <c r="B148" s="43" t="s">
        <v>293</v>
      </c>
      <c r="C148" s="43" t="s">
        <v>150</v>
      </c>
      <c r="D148" s="44">
        <v>3331349630.7476602</v>
      </c>
      <c r="E148" s="44">
        <v>335752995.62305099</v>
      </c>
      <c r="F148" s="44">
        <v>185611340.50999999</v>
      </c>
      <c r="G148" s="44">
        <v>83700669.920000002</v>
      </c>
      <c r="H148" s="44">
        <v>19024560.347638201</v>
      </c>
      <c r="I148" s="44">
        <v>45504370.030000001</v>
      </c>
      <c r="J148" s="44">
        <v>0</v>
      </c>
      <c r="K148" s="44">
        <v>1912054.8119372199</v>
      </c>
    </row>
    <row r="149" spans="1:11" x14ac:dyDescent="0.35">
      <c r="A149" s="43" t="s">
        <v>295</v>
      </c>
      <c r="B149" s="43" t="s">
        <v>293</v>
      </c>
      <c r="C149" s="43" t="s">
        <v>152</v>
      </c>
      <c r="D149" s="44">
        <v>3308580157.1392598</v>
      </c>
      <c r="E149" s="44">
        <v>330177086.85331202</v>
      </c>
      <c r="F149" s="44">
        <v>190655502.53</v>
      </c>
      <c r="G149" s="44">
        <v>72569366.579999998</v>
      </c>
      <c r="H149" s="44">
        <v>20286478.094617002</v>
      </c>
      <c r="I149" s="44">
        <v>45270933.369999997</v>
      </c>
      <c r="J149" s="44">
        <v>0</v>
      </c>
      <c r="K149" s="44">
        <v>1394806.2776657699</v>
      </c>
    </row>
    <row r="150" spans="1:11" x14ac:dyDescent="0.35">
      <c r="A150" s="43" t="s">
        <v>296</v>
      </c>
      <c r="B150" s="43" t="s">
        <v>293</v>
      </c>
      <c r="C150" s="43" t="s">
        <v>154</v>
      </c>
      <c r="D150" s="44">
        <v>3340797434.4885302</v>
      </c>
      <c r="E150" s="44">
        <v>334785650.44117701</v>
      </c>
      <c r="F150" s="44">
        <v>193834536.44</v>
      </c>
      <c r="G150" s="44">
        <v>75652737.760000005</v>
      </c>
      <c r="H150" s="44">
        <v>18046831.471861899</v>
      </c>
      <c r="I150" s="44">
        <v>43245486.289999999</v>
      </c>
      <c r="J150" s="44">
        <v>0</v>
      </c>
      <c r="K150" s="44">
        <v>4006058.47619256</v>
      </c>
    </row>
    <row r="151" spans="1:11" x14ac:dyDescent="0.35">
      <c r="A151" s="43" t="s">
        <v>297</v>
      </c>
      <c r="B151" s="43" t="s">
        <v>293</v>
      </c>
      <c r="C151" s="43" t="s">
        <v>156</v>
      </c>
      <c r="D151" s="44">
        <v>3423559141.78304</v>
      </c>
      <c r="E151" s="44">
        <v>340569983.70504802</v>
      </c>
      <c r="F151" s="44">
        <v>200484182.22999999</v>
      </c>
      <c r="G151" s="44">
        <v>76902152.239999995</v>
      </c>
      <c r="H151" s="44">
        <v>21144451.683952998</v>
      </c>
      <c r="I151" s="44">
        <v>41977552.950000003</v>
      </c>
      <c r="J151" s="44">
        <v>0</v>
      </c>
      <c r="K151" s="44">
        <v>61644.602857498998</v>
      </c>
    </row>
    <row r="152" spans="1:11" x14ac:dyDescent="0.35">
      <c r="A152" s="43" t="s">
        <v>298</v>
      </c>
      <c r="B152" s="43" t="s">
        <v>293</v>
      </c>
      <c r="C152" s="43" t="s">
        <v>158</v>
      </c>
      <c r="D152" s="44">
        <v>3532350129.8533602</v>
      </c>
      <c r="E152" s="44">
        <v>335675602.825454</v>
      </c>
      <c r="F152" s="44">
        <v>204651430.44</v>
      </c>
      <c r="G152" s="44">
        <v>66932790.009999998</v>
      </c>
      <c r="H152" s="44">
        <v>22452416.6561042</v>
      </c>
      <c r="I152" s="44">
        <v>41575722.329999998</v>
      </c>
      <c r="J152" s="44">
        <v>0</v>
      </c>
      <c r="K152" s="44">
        <v>63243.396277843298</v>
      </c>
    </row>
    <row r="153" spans="1:11" x14ac:dyDescent="0.35">
      <c r="A153" s="43" t="s">
        <v>299</v>
      </c>
      <c r="B153" s="43" t="s">
        <v>293</v>
      </c>
      <c r="C153" s="43" t="s">
        <v>160</v>
      </c>
      <c r="D153" s="44">
        <v>3555551627.8790398</v>
      </c>
      <c r="E153" s="44">
        <v>333740378.54966801</v>
      </c>
      <c r="F153" s="44">
        <v>203888182.81999999</v>
      </c>
      <c r="G153" s="44">
        <v>61195611.920000002</v>
      </c>
      <c r="H153" s="44">
        <v>21146049.691860501</v>
      </c>
      <c r="I153" s="44">
        <v>46868515.890000001</v>
      </c>
      <c r="J153" s="44">
        <v>0</v>
      </c>
      <c r="K153" s="44">
        <v>642018.23177868803</v>
      </c>
    </row>
    <row r="154" spans="1:11" x14ac:dyDescent="0.35">
      <c r="A154" s="43" t="s">
        <v>300</v>
      </c>
      <c r="B154" s="43" t="s">
        <v>293</v>
      </c>
      <c r="C154" s="43" t="s">
        <v>162</v>
      </c>
      <c r="D154" s="44">
        <v>3571674292.38484</v>
      </c>
      <c r="E154" s="44">
        <v>341407730.58515799</v>
      </c>
      <c r="F154" s="44">
        <v>203947928.72999999</v>
      </c>
      <c r="G154" s="44">
        <v>63061156.380000003</v>
      </c>
      <c r="H154" s="44">
        <v>20189743.035328802</v>
      </c>
      <c r="I154" s="44">
        <v>54137259.130000003</v>
      </c>
      <c r="J154" s="44">
        <v>0</v>
      </c>
      <c r="K154" s="44">
        <v>71643.308318778596</v>
      </c>
    </row>
    <row r="155" spans="1:11" x14ac:dyDescent="0.35">
      <c r="A155" s="43" t="s">
        <v>301</v>
      </c>
      <c r="B155" s="43" t="s">
        <v>293</v>
      </c>
      <c r="C155" s="43" t="s">
        <v>164</v>
      </c>
      <c r="D155" s="44">
        <v>3672557048.6073899</v>
      </c>
      <c r="E155" s="44">
        <v>351702585.91099799</v>
      </c>
      <c r="F155" s="44">
        <v>201128026.80000001</v>
      </c>
      <c r="G155" s="44">
        <v>64256665.240000002</v>
      </c>
      <c r="H155" s="44">
        <v>22215145.476254199</v>
      </c>
      <c r="I155" s="44">
        <v>56985787.140000001</v>
      </c>
      <c r="J155" s="44">
        <v>7043554.7199999997</v>
      </c>
      <c r="K155" s="44">
        <v>73406.534547381496</v>
      </c>
    </row>
    <row r="156" spans="1:11" x14ac:dyDescent="0.35">
      <c r="A156" s="43" t="s">
        <v>302</v>
      </c>
      <c r="B156" s="43" t="s">
        <v>293</v>
      </c>
      <c r="C156" s="43" t="s">
        <v>123</v>
      </c>
      <c r="D156" s="44">
        <v>4006305520.38656</v>
      </c>
      <c r="E156" s="44">
        <v>431656219.14555198</v>
      </c>
      <c r="F156" s="44">
        <v>260265114.38</v>
      </c>
      <c r="G156" s="44">
        <v>81176865.629999995</v>
      </c>
      <c r="H156" s="44">
        <v>26600522.794062398</v>
      </c>
      <c r="I156" s="44">
        <v>54680162.460000001</v>
      </c>
      <c r="J156" s="44">
        <v>8894673.9600000009</v>
      </c>
      <c r="K156" s="44">
        <v>38879.922028526002</v>
      </c>
    </row>
    <row r="157" spans="1:11" x14ac:dyDescent="0.35">
      <c r="A157" s="43" t="s">
        <v>303</v>
      </c>
      <c r="B157" s="43" t="s">
        <v>293</v>
      </c>
      <c r="C157" s="43" t="s">
        <v>166</v>
      </c>
      <c r="D157" s="44">
        <v>4143469949.2863402</v>
      </c>
      <c r="E157" s="44">
        <v>453775786.10441399</v>
      </c>
      <c r="F157" s="44">
        <v>274073615.88</v>
      </c>
      <c r="G157" s="44">
        <v>80056200.260000005</v>
      </c>
      <c r="H157" s="44">
        <v>30520220.562821399</v>
      </c>
      <c r="I157" s="44">
        <v>57775716.329999998</v>
      </c>
      <c r="J157" s="44">
        <v>11300140.810000001</v>
      </c>
      <c r="K157" s="44">
        <v>49892.257472601901</v>
      </c>
    </row>
    <row r="158" spans="1:11" x14ac:dyDescent="0.35">
      <c r="A158" s="43" t="s">
        <v>304</v>
      </c>
      <c r="B158" s="43" t="s">
        <v>293</v>
      </c>
      <c r="C158" s="43" t="s">
        <v>168</v>
      </c>
      <c r="D158" s="44">
        <v>3976390926.5100002</v>
      </c>
      <c r="E158" s="44">
        <v>395072357.04000002</v>
      </c>
      <c r="F158" s="44">
        <v>225991325.5</v>
      </c>
      <c r="G158" s="44">
        <v>79110131.879999995</v>
      </c>
      <c r="H158" s="44">
        <v>31535056.66</v>
      </c>
      <c r="I158" s="44">
        <v>48416738</v>
      </c>
      <c r="J158" s="44">
        <v>9970838</v>
      </c>
      <c r="K158" s="44">
        <v>48266.999999966501</v>
      </c>
    </row>
    <row r="159" spans="1:11" x14ac:dyDescent="0.35">
      <c r="A159" s="43" t="s">
        <v>305</v>
      </c>
      <c r="B159" s="43" t="s">
        <v>125</v>
      </c>
      <c r="C159" s="43" t="s">
        <v>148</v>
      </c>
      <c r="D159" s="44">
        <v>1160797190.7044401</v>
      </c>
      <c r="E159" s="44">
        <v>89512758.454038203</v>
      </c>
      <c r="F159" s="44">
        <v>46621800.460000001</v>
      </c>
      <c r="G159" s="44">
        <v>22986400.280000001</v>
      </c>
      <c r="H159" s="44">
        <v>4596655.9454203499</v>
      </c>
      <c r="I159" s="44">
        <v>7257235.5599999996</v>
      </c>
      <c r="J159" s="44">
        <v>5469659.8099999996</v>
      </c>
      <c r="K159" s="44">
        <v>2581006.3955716901</v>
      </c>
    </row>
    <row r="160" spans="1:11" x14ac:dyDescent="0.35">
      <c r="A160" s="43" t="s">
        <v>306</v>
      </c>
      <c r="B160" s="43" t="s">
        <v>125</v>
      </c>
      <c r="C160" s="43" t="s">
        <v>150</v>
      </c>
      <c r="D160" s="44">
        <v>1151674710.3622999</v>
      </c>
      <c r="E160" s="44">
        <v>91254604.482186899</v>
      </c>
      <c r="F160" s="44">
        <v>47695982.520000003</v>
      </c>
      <c r="G160" s="44">
        <v>22737256.77</v>
      </c>
      <c r="H160" s="44">
        <v>4967631.7270254204</v>
      </c>
      <c r="I160" s="44">
        <v>7162078.0199999996</v>
      </c>
      <c r="J160" s="44">
        <v>5431762.0199999996</v>
      </c>
      <c r="K160" s="44">
        <v>3259893.4149390301</v>
      </c>
    </row>
    <row r="161" spans="1:11" x14ac:dyDescent="0.35">
      <c r="A161" s="43" t="s">
        <v>307</v>
      </c>
      <c r="B161" s="43" t="s">
        <v>125</v>
      </c>
      <c r="C161" s="43" t="s">
        <v>152</v>
      </c>
      <c r="D161" s="44">
        <v>1159937772.1622801</v>
      </c>
      <c r="E161" s="44">
        <v>88312346.850051403</v>
      </c>
      <c r="F161" s="44">
        <v>45190481.719999999</v>
      </c>
      <c r="G161" s="44">
        <v>21616276.809999999</v>
      </c>
      <c r="H161" s="44">
        <v>5232948.4823334096</v>
      </c>
      <c r="I161" s="44">
        <v>7532885.25</v>
      </c>
      <c r="J161" s="44">
        <v>5258615.92</v>
      </c>
      <c r="K161" s="44">
        <v>3481138.6698679999</v>
      </c>
    </row>
    <row r="162" spans="1:11" x14ac:dyDescent="0.35">
      <c r="A162" s="43" t="s">
        <v>308</v>
      </c>
      <c r="B162" s="43" t="s">
        <v>125</v>
      </c>
      <c r="C162" s="43" t="s">
        <v>154</v>
      </c>
      <c r="D162" s="44">
        <v>1241943479.1516399</v>
      </c>
      <c r="E162" s="44">
        <v>87880125.1230914</v>
      </c>
      <c r="F162" s="44">
        <v>44078066.469999999</v>
      </c>
      <c r="G162" s="44">
        <v>22581732.260000002</v>
      </c>
      <c r="H162" s="44">
        <v>5411755.5182163101</v>
      </c>
      <c r="I162" s="44">
        <v>7572953.6900000004</v>
      </c>
      <c r="J162" s="44">
        <v>5268005.51</v>
      </c>
      <c r="K162" s="44">
        <v>2967611.6669290098</v>
      </c>
    </row>
    <row r="163" spans="1:11" x14ac:dyDescent="0.35">
      <c r="A163" s="43" t="s">
        <v>309</v>
      </c>
      <c r="B163" s="43" t="s">
        <v>125</v>
      </c>
      <c r="C163" s="43" t="s">
        <v>156</v>
      </c>
      <c r="D163" s="44">
        <v>1304816845.95152</v>
      </c>
      <c r="E163" s="44">
        <v>90646288.082635403</v>
      </c>
      <c r="F163" s="44">
        <v>44812305.100000001</v>
      </c>
      <c r="G163" s="44">
        <v>24139591.719999999</v>
      </c>
      <c r="H163" s="44">
        <v>5762621.9244035399</v>
      </c>
      <c r="I163" s="44">
        <v>7274959.4400000004</v>
      </c>
      <c r="J163" s="44">
        <v>5400967.2800000003</v>
      </c>
      <c r="K163" s="44">
        <v>3255842.61862907</v>
      </c>
    </row>
    <row r="164" spans="1:11" x14ac:dyDescent="0.35">
      <c r="A164" s="43" t="s">
        <v>310</v>
      </c>
      <c r="B164" s="43" t="s">
        <v>125</v>
      </c>
      <c r="C164" s="43" t="s">
        <v>158</v>
      </c>
      <c r="D164" s="44">
        <v>1314054434.19259</v>
      </c>
      <c r="E164" s="44">
        <v>86444345.586205795</v>
      </c>
      <c r="F164" s="44">
        <v>42478090.649999999</v>
      </c>
      <c r="G164" s="44">
        <v>22712934.390000001</v>
      </c>
      <c r="H164" s="44">
        <v>6934528.4138628701</v>
      </c>
      <c r="I164" s="44">
        <v>7138158.4299999997</v>
      </c>
      <c r="J164" s="44">
        <v>5292761.17</v>
      </c>
      <c r="K164" s="44">
        <v>1887872.5347466201</v>
      </c>
    </row>
    <row r="165" spans="1:11" x14ac:dyDescent="0.35">
      <c r="A165" s="43" t="s">
        <v>311</v>
      </c>
      <c r="B165" s="43" t="s">
        <v>125</v>
      </c>
      <c r="C165" s="43" t="s">
        <v>160</v>
      </c>
      <c r="D165" s="44">
        <v>1338697320.1781199</v>
      </c>
      <c r="E165" s="44">
        <v>87454734.302615806</v>
      </c>
      <c r="F165" s="44">
        <v>43951978.890000001</v>
      </c>
      <c r="G165" s="44">
        <v>21140873.73</v>
      </c>
      <c r="H165" s="44">
        <v>6926361.4352160702</v>
      </c>
      <c r="I165" s="44">
        <v>6999561.4699999997</v>
      </c>
      <c r="J165" s="44">
        <v>5542681.1600000001</v>
      </c>
      <c r="K165" s="44">
        <v>2893277.6147533599</v>
      </c>
    </row>
    <row r="166" spans="1:11" x14ac:dyDescent="0.35">
      <c r="A166" s="43" t="s">
        <v>312</v>
      </c>
      <c r="B166" s="43" t="s">
        <v>125</v>
      </c>
      <c r="C166" s="43" t="s">
        <v>162</v>
      </c>
      <c r="D166" s="44">
        <v>1342249888.63379</v>
      </c>
      <c r="E166" s="44">
        <v>92787609.224548504</v>
      </c>
      <c r="F166" s="44">
        <v>46601557.979999997</v>
      </c>
      <c r="G166" s="44">
        <v>22789258.59</v>
      </c>
      <c r="H166" s="44">
        <v>6991003.8949616803</v>
      </c>
      <c r="I166" s="44">
        <v>8258895.0199999996</v>
      </c>
      <c r="J166" s="44">
        <v>5173265.26</v>
      </c>
      <c r="K166" s="44">
        <v>2973628.4823356098</v>
      </c>
    </row>
    <row r="167" spans="1:11" x14ac:dyDescent="0.35">
      <c r="A167" s="43" t="s">
        <v>313</v>
      </c>
      <c r="B167" s="43" t="s">
        <v>125</v>
      </c>
      <c r="C167" s="43" t="s">
        <v>164</v>
      </c>
      <c r="D167" s="44">
        <v>1405574016.91662</v>
      </c>
      <c r="E167" s="44">
        <v>95139977.236207798</v>
      </c>
      <c r="F167" s="44">
        <v>48938619.219999999</v>
      </c>
      <c r="G167" s="44">
        <v>22218426.399999999</v>
      </c>
      <c r="H167" s="44">
        <v>7936125.24549188</v>
      </c>
      <c r="I167" s="44">
        <v>8271247.3200000003</v>
      </c>
      <c r="J167" s="44">
        <v>5112763.3499999996</v>
      </c>
      <c r="K167" s="44">
        <v>2662795.7061239099</v>
      </c>
    </row>
    <row r="168" spans="1:11" x14ac:dyDescent="0.35">
      <c r="A168" s="43" t="s">
        <v>314</v>
      </c>
      <c r="B168" s="43" t="s">
        <v>125</v>
      </c>
      <c r="C168" s="43" t="s">
        <v>166</v>
      </c>
      <c r="D168" s="44">
        <v>1532776620.9383199</v>
      </c>
      <c r="E168" s="44">
        <v>107022928.88993201</v>
      </c>
      <c r="F168" s="44">
        <v>67264700.989999995</v>
      </c>
      <c r="G168" s="44">
        <v>18750387.23</v>
      </c>
      <c r="H168" s="44">
        <v>7710330.4815344196</v>
      </c>
      <c r="I168" s="44">
        <v>8243344.5</v>
      </c>
      <c r="J168" s="44">
        <v>5054165.6900000004</v>
      </c>
      <c r="K168" s="44">
        <v>0</v>
      </c>
    </row>
    <row r="169" spans="1:11" x14ac:dyDescent="0.35">
      <c r="A169" s="43" t="s">
        <v>315</v>
      </c>
      <c r="B169" s="43" t="s">
        <v>125</v>
      </c>
      <c r="C169" s="43" t="s">
        <v>168</v>
      </c>
      <c r="D169" s="44">
        <v>1522829612.1500001</v>
      </c>
      <c r="E169" s="44">
        <v>104143028</v>
      </c>
      <c r="F169" s="44">
        <v>57989044</v>
      </c>
      <c r="G169" s="44">
        <v>20880080</v>
      </c>
      <c r="H169" s="44">
        <v>11362320</v>
      </c>
      <c r="I169" s="44">
        <v>7882025</v>
      </c>
      <c r="J169" s="44">
        <v>5276817</v>
      </c>
      <c r="K169" s="44">
        <v>752742</v>
      </c>
    </row>
    <row r="170" spans="1:11" x14ac:dyDescent="0.35">
      <c r="A170" s="43" t="s">
        <v>316</v>
      </c>
      <c r="B170" s="43" t="s">
        <v>122</v>
      </c>
      <c r="C170" s="43" t="s">
        <v>148</v>
      </c>
      <c r="D170" s="44">
        <v>134456416.14673501</v>
      </c>
      <c r="E170" s="44">
        <v>0</v>
      </c>
      <c r="F170" s="44">
        <v>0</v>
      </c>
      <c r="G170" s="44">
        <v>0</v>
      </c>
      <c r="H170" s="44">
        <v>0</v>
      </c>
      <c r="I170" s="44">
        <v>0</v>
      </c>
      <c r="J170" s="44">
        <v>0</v>
      </c>
      <c r="K170" s="44">
        <v>0</v>
      </c>
    </row>
    <row r="171" spans="1:11" x14ac:dyDescent="0.35">
      <c r="A171" s="43" t="s">
        <v>317</v>
      </c>
      <c r="B171" s="43" t="s">
        <v>122</v>
      </c>
      <c r="C171" s="43" t="s">
        <v>150</v>
      </c>
      <c r="D171" s="44">
        <v>134197306.357465</v>
      </c>
      <c r="E171" s="44">
        <v>0</v>
      </c>
      <c r="F171" s="44">
        <v>0</v>
      </c>
      <c r="G171" s="44">
        <v>0</v>
      </c>
      <c r="H171" s="44">
        <v>0</v>
      </c>
      <c r="I171" s="44">
        <v>0</v>
      </c>
      <c r="J171" s="44">
        <v>0</v>
      </c>
      <c r="K171" s="44">
        <v>0</v>
      </c>
    </row>
    <row r="172" spans="1:11" x14ac:dyDescent="0.35">
      <c r="A172" s="43" t="s">
        <v>318</v>
      </c>
      <c r="B172" s="43" t="s">
        <v>122</v>
      </c>
      <c r="C172" s="43" t="s">
        <v>152</v>
      </c>
      <c r="D172" s="44">
        <v>137719892.44921401</v>
      </c>
      <c r="E172" s="44">
        <v>0</v>
      </c>
      <c r="F172" s="44">
        <v>0</v>
      </c>
      <c r="G172" s="44">
        <v>0</v>
      </c>
      <c r="H172" s="44">
        <v>0</v>
      </c>
      <c r="I172" s="44">
        <v>0</v>
      </c>
      <c r="J172" s="44">
        <v>0</v>
      </c>
      <c r="K172" s="44">
        <v>0</v>
      </c>
    </row>
    <row r="173" spans="1:11" x14ac:dyDescent="0.35">
      <c r="A173" s="43" t="s">
        <v>319</v>
      </c>
      <c r="B173" s="43" t="s">
        <v>122</v>
      </c>
      <c r="C173" s="43" t="s">
        <v>154</v>
      </c>
      <c r="D173" s="44">
        <v>140655179.35652</v>
      </c>
      <c r="E173" s="44">
        <v>0</v>
      </c>
      <c r="F173" s="44">
        <v>0</v>
      </c>
      <c r="G173" s="44">
        <v>0</v>
      </c>
      <c r="H173" s="44">
        <v>0</v>
      </c>
      <c r="I173" s="44">
        <v>0</v>
      </c>
      <c r="J173" s="44">
        <v>0</v>
      </c>
      <c r="K173" s="44">
        <v>0</v>
      </c>
    </row>
    <row r="174" spans="1:11" x14ac:dyDescent="0.35">
      <c r="A174" s="43" t="s">
        <v>320</v>
      </c>
      <c r="B174" s="43" t="s">
        <v>122</v>
      </c>
      <c r="C174" s="43" t="s">
        <v>160</v>
      </c>
      <c r="D174" s="44">
        <v>144116309.231121</v>
      </c>
      <c r="E174" s="44">
        <v>0</v>
      </c>
      <c r="F174" s="44">
        <v>0</v>
      </c>
      <c r="G174" s="44">
        <v>0</v>
      </c>
      <c r="H174" s="44">
        <v>0</v>
      </c>
      <c r="I174" s="44">
        <v>0</v>
      </c>
      <c r="J174" s="44">
        <v>0</v>
      </c>
      <c r="K174" s="44">
        <v>0</v>
      </c>
    </row>
    <row r="175" spans="1:11" x14ac:dyDescent="0.35">
      <c r="A175" s="43" t="s">
        <v>321</v>
      </c>
      <c r="B175" s="43" t="s">
        <v>248</v>
      </c>
      <c r="C175" s="43" t="s">
        <v>166</v>
      </c>
      <c r="D175" s="44">
        <v>78025175.481641099</v>
      </c>
      <c r="E175" s="44">
        <v>3510355.0169614502</v>
      </c>
      <c r="F175" s="44">
        <v>2741548.08</v>
      </c>
      <c r="G175" s="44">
        <v>137401.59</v>
      </c>
      <c r="H175" s="44">
        <v>604407.84280258603</v>
      </c>
      <c r="I175" s="44">
        <v>0</v>
      </c>
      <c r="J175" s="44">
        <v>26996.44</v>
      </c>
      <c r="K175" s="44">
        <v>1.06675769665678</v>
      </c>
    </row>
    <row r="176" spans="1:11" x14ac:dyDescent="0.35">
      <c r="A176" s="43" t="s">
        <v>322</v>
      </c>
      <c r="B176" s="43" t="s">
        <v>122</v>
      </c>
      <c r="C176" s="43" t="s">
        <v>156</v>
      </c>
      <c r="D176" s="44">
        <v>146988379.09448501</v>
      </c>
      <c r="E176" s="44">
        <v>0</v>
      </c>
      <c r="F176" s="44">
        <v>0</v>
      </c>
      <c r="G176" s="44">
        <v>0</v>
      </c>
      <c r="H176" s="44">
        <v>0</v>
      </c>
      <c r="I176" s="44">
        <v>0</v>
      </c>
      <c r="J176" s="44">
        <v>0</v>
      </c>
      <c r="K176" s="44">
        <v>0</v>
      </c>
    </row>
    <row r="177" spans="1:11" x14ac:dyDescent="0.35">
      <c r="A177" s="43" t="s">
        <v>323</v>
      </c>
      <c r="B177" s="43" t="s">
        <v>122</v>
      </c>
      <c r="C177" s="43" t="s">
        <v>158</v>
      </c>
      <c r="D177" s="44">
        <v>149309888.96957201</v>
      </c>
      <c r="E177" s="44">
        <v>0</v>
      </c>
      <c r="F177" s="44">
        <v>0</v>
      </c>
      <c r="G177" s="44">
        <v>0</v>
      </c>
      <c r="H177" s="44">
        <v>0</v>
      </c>
      <c r="I177" s="44">
        <v>0</v>
      </c>
      <c r="J177" s="44">
        <v>0</v>
      </c>
      <c r="K177" s="44">
        <v>0</v>
      </c>
    </row>
    <row r="178" spans="1:11" x14ac:dyDescent="0.35">
      <c r="A178" s="43" t="s">
        <v>324</v>
      </c>
      <c r="B178" s="43" t="s">
        <v>122</v>
      </c>
      <c r="C178" s="43" t="s">
        <v>162</v>
      </c>
      <c r="D178" s="44">
        <v>150431935.259112</v>
      </c>
      <c r="E178" s="44">
        <v>0</v>
      </c>
      <c r="F178" s="44">
        <v>0</v>
      </c>
      <c r="G178" s="44">
        <v>0</v>
      </c>
      <c r="H178" s="44">
        <v>0</v>
      </c>
      <c r="I178" s="44">
        <v>0</v>
      </c>
      <c r="J178" s="44">
        <v>0</v>
      </c>
      <c r="K178" s="44">
        <v>0</v>
      </c>
    </row>
    <row r="179" spans="1:11" x14ac:dyDescent="0.35">
      <c r="A179" s="43" t="s">
        <v>325</v>
      </c>
      <c r="B179" s="43" t="s">
        <v>122</v>
      </c>
      <c r="C179" s="43" t="s">
        <v>164</v>
      </c>
      <c r="D179" s="44">
        <v>158257991.87645099</v>
      </c>
      <c r="E179" s="44">
        <v>0</v>
      </c>
      <c r="F179" s="44">
        <v>0</v>
      </c>
      <c r="G179" s="44">
        <v>0</v>
      </c>
      <c r="H179" s="44">
        <v>0</v>
      </c>
      <c r="I179" s="44">
        <v>0</v>
      </c>
      <c r="J179" s="44">
        <v>0</v>
      </c>
      <c r="K179" s="44">
        <v>0</v>
      </c>
    </row>
    <row r="180" spans="1:11" x14ac:dyDescent="0.35">
      <c r="A180" s="43" t="s">
        <v>326</v>
      </c>
      <c r="B180" s="43" t="s">
        <v>122</v>
      </c>
      <c r="C180" s="43" t="s">
        <v>166</v>
      </c>
      <c r="D180" s="44">
        <v>188808435.91986501</v>
      </c>
      <c r="E180" s="44">
        <v>0</v>
      </c>
      <c r="F180" s="44">
        <v>0</v>
      </c>
      <c r="G180" s="44">
        <v>0</v>
      </c>
      <c r="H180" s="44">
        <v>0</v>
      </c>
      <c r="I180" s="44">
        <v>0</v>
      </c>
      <c r="J180" s="44">
        <v>0</v>
      </c>
      <c r="K180" s="44">
        <v>0</v>
      </c>
    </row>
    <row r="181" spans="1:11" x14ac:dyDescent="0.35">
      <c r="A181" s="43" t="s">
        <v>327</v>
      </c>
      <c r="B181" s="43" t="s">
        <v>122</v>
      </c>
      <c r="C181" s="43" t="s">
        <v>168</v>
      </c>
      <c r="D181" s="44">
        <v>191117243.47</v>
      </c>
      <c r="E181" s="44">
        <v>0</v>
      </c>
      <c r="F181" s="44">
        <v>0</v>
      </c>
      <c r="G181" s="44">
        <v>0</v>
      </c>
      <c r="H181" s="44">
        <v>0</v>
      </c>
      <c r="I181" s="44">
        <v>0</v>
      </c>
      <c r="J181" s="44">
        <v>0</v>
      </c>
      <c r="K181" s="44">
        <v>0</v>
      </c>
    </row>
    <row r="182" spans="1:11" x14ac:dyDescent="0.35">
      <c r="A182" s="43" t="s">
        <v>328</v>
      </c>
      <c r="B182" s="43" t="s">
        <v>329</v>
      </c>
      <c r="C182" s="43" t="s">
        <v>148</v>
      </c>
      <c r="D182" s="44">
        <v>43611376.400353298</v>
      </c>
      <c r="E182" s="44">
        <v>43611376.400353298</v>
      </c>
      <c r="F182" s="44">
        <v>43611376.399999999</v>
      </c>
      <c r="G182" s="44">
        <v>0</v>
      </c>
      <c r="H182" s="44">
        <v>0</v>
      </c>
      <c r="I182" s="44">
        <v>0</v>
      </c>
      <c r="J182" s="44">
        <v>0</v>
      </c>
      <c r="K182" s="44">
        <v>0</v>
      </c>
    </row>
    <row r="183" spans="1:11" x14ac:dyDescent="0.35">
      <c r="A183" s="43" t="s">
        <v>330</v>
      </c>
      <c r="B183" s="43" t="s">
        <v>329</v>
      </c>
      <c r="C183" s="43" t="s">
        <v>150</v>
      </c>
      <c r="D183" s="44">
        <v>44063233.503988601</v>
      </c>
      <c r="E183" s="44">
        <v>44063233.503988601</v>
      </c>
      <c r="F183" s="44">
        <v>44063233.5</v>
      </c>
      <c r="G183" s="44">
        <v>0</v>
      </c>
      <c r="H183" s="44">
        <v>0</v>
      </c>
      <c r="I183" s="44">
        <v>0</v>
      </c>
      <c r="J183" s="44">
        <v>0</v>
      </c>
      <c r="K183" s="44">
        <v>0</v>
      </c>
    </row>
    <row r="184" spans="1:11" x14ac:dyDescent="0.35">
      <c r="A184" s="43" t="s">
        <v>331</v>
      </c>
      <c r="B184" s="43" t="s">
        <v>329</v>
      </c>
      <c r="C184" s="43" t="s">
        <v>152</v>
      </c>
      <c r="D184" s="44">
        <v>43508938.2756304</v>
      </c>
      <c r="E184" s="44">
        <v>43508938.2756304</v>
      </c>
      <c r="F184" s="44">
        <v>43508938.280000001</v>
      </c>
      <c r="G184" s="44">
        <v>0</v>
      </c>
      <c r="H184" s="44">
        <v>0</v>
      </c>
      <c r="I184" s="44">
        <v>0</v>
      </c>
      <c r="J184" s="44">
        <v>0</v>
      </c>
      <c r="K184" s="44">
        <v>0</v>
      </c>
    </row>
    <row r="185" spans="1:11" x14ac:dyDescent="0.35">
      <c r="A185" s="43" t="s">
        <v>332</v>
      </c>
      <c r="B185" s="43" t="s">
        <v>329</v>
      </c>
      <c r="C185" s="43" t="s">
        <v>154</v>
      </c>
      <c r="D185" s="44">
        <v>43190154.396574497</v>
      </c>
      <c r="E185" s="44">
        <v>43190154.396574497</v>
      </c>
      <c r="F185" s="44">
        <v>43190154.399999999</v>
      </c>
      <c r="G185" s="44">
        <v>0</v>
      </c>
      <c r="H185" s="44">
        <v>0</v>
      </c>
      <c r="I185" s="44">
        <v>0</v>
      </c>
      <c r="J185" s="44">
        <v>0</v>
      </c>
      <c r="K185" s="44">
        <v>0</v>
      </c>
    </row>
    <row r="186" spans="1:11" x14ac:dyDescent="0.35">
      <c r="A186" s="43" t="s">
        <v>333</v>
      </c>
      <c r="B186" s="43" t="s">
        <v>329</v>
      </c>
      <c r="C186" s="43" t="s">
        <v>156</v>
      </c>
      <c r="D186" s="44">
        <v>42491065.641397201</v>
      </c>
      <c r="E186" s="44">
        <v>42491065.641397201</v>
      </c>
      <c r="F186" s="44">
        <v>42491065.640000001</v>
      </c>
      <c r="G186" s="44">
        <v>0</v>
      </c>
      <c r="H186" s="44">
        <v>0</v>
      </c>
      <c r="I186" s="44">
        <v>0</v>
      </c>
      <c r="J186" s="44">
        <v>0</v>
      </c>
      <c r="K186" s="44">
        <v>0</v>
      </c>
    </row>
    <row r="187" spans="1:11" x14ac:dyDescent="0.35">
      <c r="A187" s="43" t="s">
        <v>334</v>
      </c>
      <c r="B187" s="43" t="s">
        <v>329</v>
      </c>
      <c r="C187" s="43" t="s">
        <v>158</v>
      </c>
      <c r="D187" s="44">
        <v>39153537.799268603</v>
      </c>
      <c r="E187" s="44">
        <v>39153537.799268603</v>
      </c>
      <c r="F187" s="44">
        <v>39153537.799999997</v>
      </c>
      <c r="G187" s="44">
        <v>0</v>
      </c>
      <c r="H187" s="44">
        <v>0</v>
      </c>
      <c r="I187" s="44">
        <v>0</v>
      </c>
      <c r="J187" s="44">
        <v>0</v>
      </c>
      <c r="K187" s="44">
        <v>0</v>
      </c>
    </row>
    <row r="188" spans="1:11" x14ac:dyDescent="0.35">
      <c r="A188" s="43" t="s">
        <v>335</v>
      </c>
      <c r="B188" s="43" t="s">
        <v>329</v>
      </c>
      <c r="C188" s="43" t="s">
        <v>160</v>
      </c>
      <c r="D188" s="44">
        <v>40731010.1189171</v>
      </c>
      <c r="E188" s="44">
        <v>40731010.1189171</v>
      </c>
      <c r="F188" s="44">
        <v>40731010.119999997</v>
      </c>
      <c r="G188" s="44">
        <v>0</v>
      </c>
      <c r="H188" s="44">
        <v>0</v>
      </c>
      <c r="I188" s="44">
        <v>0</v>
      </c>
      <c r="J188" s="44">
        <v>0</v>
      </c>
      <c r="K188" s="44">
        <v>0</v>
      </c>
    </row>
    <row r="189" spans="1:11" x14ac:dyDescent="0.35">
      <c r="A189" s="43" t="s">
        <v>336</v>
      </c>
      <c r="B189" s="43" t="s">
        <v>329</v>
      </c>
      <c r="C189" s="43" t="s">
        <v>162</v>
      </c>
      <c r="D189" s="44">
        <v>40721245.245519601</v>
      </c>
      <c r="E189" s="44">
        <v>40721245.245519601</v>
      </c>
      <c r="F189" s="44">
        <v>40721245.25</v>
      </c>
      <c r="G189" s="44">
        <v>0</v>
      </c>
      <c r="H189" s="44">
        <v>0</v>
      </c>
      <c r="I189" s="44">
        <v>0</v>
      </c>
      <c r="J189" s="44">
        <v>0</v>
      </c>
      <c r="K189" s="44">
        <v>0</v>
      </c>
    </row>
    <row r="190" spans="1:11" x14ac:dyDescent="0.35">
      <c r="A190" s="43" t="s">
        <v>337</v>
      </c>
      <c r="B190" s="43" t="s">
        <v>329</v>
      </c>
      <c r="C190" s="43" t="s">
        <v>164</v>
      </c>
      <c r="D190" s="44">
        <v>42063699.116229199</v>
      </c>
      <c r="E190" s="44">
        <v>42063699.116229199</v>
      </c>
      <c r="F190" s="44">
        <v>42063699.119999997</v>
      </c>
      <c r="G190" s="44">
        <v>0</v>
      </c>
      <c r="H190" s="44">
        <v>0</v>
      </c>
      <c r="I190" s="44">
        <v>0</v>
      </c>
      <c r="J190" s="44">
        <v>0</v>
      </c>
      <c r="K190" s="44">
        <v>0</v>
      </c>
    </row>
    <row r="191" spans="1:11" x14ac:dyDescent="0.35">
      <c r="A191" s="43" t="s">
        <v>338</v>
      </c>
      <c r="B191" s="43" t="s">
        <v>329</v>
      </c>
      <c r="C191" s="43" t="s">
        <v>123</v>
      </c>
      <c r="D191" s="44">
        <v>41943886.911734998</v>
      </c>
      <c r="E191" s="44">
        <v>41943886.911734998</v>
      </c>
      <c r="F191" s="44">
        <v>41943886.909999996</v>
      </c>
      <c r="G191" s="44">
        <v>0</v>
      </c>
      <c r="H191" s="44">
        <v>0</v>
      </c>
      <c r="I191" s="44">
        <v>0</v>
      </c>
      <c r="J191" s="44">
        <v>0</v>
      </c>
      <c r="K191" s="44">
        <v>0</v>
      </c>
    </row>
    <row r="192" spans="1:11" x14ac:dyDescent="0.35">
      <c r="A192" s="43" t="s">
        <v>339</v>
      </c>
      <c r="B192" s="43" t="s">
        <v>329</v>
      </c>
      <c r="C192" s="43" t="s">
        <v>166</v>
      </c>
      <c r="D192" s="44">
        <v>42889124.522625901</v>
      </c>
      <c r="E192" s="44">
        <v>42889124.522625901</v>
      </c>
      <c r="F192" s="44">
        <v>42889124.520000003</v>
      </c>
      <c r="G192" s="44">
        <v>0</v>
      </c>
      <c r="H192" s="44">
        <v>0</v>
      </c>
      <c r="I192" s="44">
        <v>0</v>
      </c>
      <c r="J192" s="44">
        <v>0</v>
      </c>
      <c r="K192" s="44">
        <v>0</v>
      </c>
    </row>
    <row r="193" spans="1:11" x14ac:dyDescent="0.35">
      <c r="A193" s="43" t="s">
        <v>340</v>
      </c>
      <c r="B193" s="43" t="s">
        <v>329</v>
      </c>
      <c r="C193" s="43" t="s">
        <v>168</v>
      </c>
      <c r="D193" s="44">
        <v>42453164.289999999</v>
      </c>
      <c r="E193" s="44">
        <v>42453164.289999999</v>
      </c>
      <c r="F193" s="44">
        <v>42453164.289999999</v>
      </c>
      <c r="G193" s="44">
        <v>0</v>
      </c>
      <c r="H193" s="44">
        <v>0</v>
      </c>
      <c r="I193" s="44">
        <v>0</v>
      </c>
      <c r="J193" s="44">
        <v>0</v>
      </c>
      <c r="K193" s="44">
        <v>0</v>
      </c>
    </row>
    <row r="194" spans="1:11" x14ac:dyDescent="0.35">
      <c r="A194" s="43" t="s">
        <v>341</v>
      </c>
      <c r="B194" s="43" t="s">
        <v>342</v>
      </c>
      <c r="C194" s="43" t="s">
        <v>168</v>
      </c>
      <c r="D194" s="44">
        <v>15314932414.290001</v>
      </c>
      <c r="E194" s="44">
        <v>1306790858.7</v>
      </c>
      <c r="F194" s="44">
        <v>752601244.44000006</v>
      </c>
      <c r="G194" s="44">
        <v>294769767.13</v>
      </c>
      <c r="H194" s="44">
        <v>114799084.37</v>
      </c>
      <c r="I194" s="44">
        <v>103820618.65000001</v>
      </c>
      <c r="J194" s="44">
        <v>32424474.66</v>
      </c>
      <c r="K194" s="44">
        <v>8375669.4499997497</v>
      </c>
    </row>
    <row r="195" spans="1:11" x14ac:dyDescent="0.35">
      <c r="A195" s="43" t="s">
        <v>343</v>
      </c>
      <c r="B195" s="43" t="s">
        <v>342</v>
      </c>
      <c r="C195" s="43" t="s">
        <v>166</v>
      </c>
      <c r="D195" s="44">
        <v>15785336827.694729</v>
      </c>
      <c r="E195" s="44">
        <v>1367234523.0280151</v>
      </c>
      <c r="F195" s="44">
        <v>797280629.18280339</v>
      </c>
      <c r="G195" s="44">
        <v>298118041.20523542</v>
      </c>
      <c r="H195" s="44">
        <v>104451933.80988273</v>
      </c>
      <c r="I195" s="44">
        <v>125805411.13996868</v>
      </c>
      <c r="J195" s="44">
        <v>34080229.229324728</v>
      </c>
      <c r="K195" s="44">
        <v>7446410.7870537536</v>
      </c>
    </row>
    <row r="196" spans="1:11" x14ac:dyDescent="0.35">
      <c r="A196" s="43" t="s">
        <v>344</v>
      </c>
      <c r="B196" s="43" t="s">
        <v>342</v>
      </c>
      <c r="C196" s="43" t="s">
        <v>123</v>
      </c>
      <c r="D196" s="44">
        <v>15068338340.2384</v>
      </c>
      <c r="E196" s="44">
        <v>1300955242.4985099</v>
      </c>
      <c r="F196" s="44" t="s">
        <v>345</v>
      </c>
      <c r="G196" s="44" t="s">
        <v>345</v>
      </c>
      <c r="H196" s="44">
        <v>93394231.0517845</v>
      </c>
      <c r="I196" s="44" t="s">
        <v>345</v>
      </c>
      <c r="J196" s="44" t="s">
        <v>345</v>
      </c>
      <c r="K196" s="44">
        <v>1207561011.4467299</v>
      </c>
    </row>
    <row r="197" spans="1:11" x14ac:dyDescent="0.35">
      <c r="A197" s="43" t="s">
        <v>346</v>
      </c>
      <c r="B197" s="43" t="s">
        <v>342</v>
      </c>
      <c r="C197" s="43" t="s">
        <v>164</v>
      </c>
      <c r="D197" s="44">
        <v>14156624782.683901</v>
      </c>
      <c r="E197" s="44">
        <v>1190559100.21648</v>
      </c>
      <c r="F197" s="44">
        <v>674802203.19000006</v>
      </c>
      <c r="G197" s="44">
        <v>273682442.54000002</v>
      </c>
      <c r="H197" s="44">
        <v>85842125.624888405</v>
      </c>
      <c r="I197" s="44">
        <v>121695206.95999999</v>
      </c>
      <c r="J197" s="44">
        <v>27567474.77</v>
      </c>
      <c r="K197" s="44">
        <v>6969647.1277450398</v>
      </c>
    </row>
    <row r="198" spans="1:11" x14ac:dyDescent="0.35">
      <c r="A198" s="43" t="s">
        <v>347</v>
      </c>
      <c r="B198" s="43" t="s">
        <v>342</v>
      </c>
      <c r="C198" s="43" t="s">
        <v>162</v>
      </c>
      <c r="D198" s="44">
        <v>13603332734.240299</v>
      </c>
      <c r="E198" s="44">
        <v>1149273357.70825</v>
      </c>
      <c r="F198" s="44">
        <v>652551180.73000002</v>
      </c>
      <c r="G198" s="44">
        <v>271435515.36000001</v>
      </c>
      <c r="H198" s="44">
        <v>76811425.601663098</v>
      </c>
      <c r="I198" s="44">
        <v>119610623.58</v>
      </c>
      <c r="J198" s="44">
        <v>21676093.109999999</v>
      </c>
      <c r="K198" s="44">
        <v>7188519.3206091002</v>
      </c>
    </row>
    <row r="199" spans="1:11" x14ac:dyDescent="0.35">
      <c r="A199" s="43" t="s">
        <v>348</v>
      </c>
      <c r="B199" s="43" t="s">
        <v>342</v>
      </c>
      <c r="C199" s="43" t="s">
        <v>160</v>
      </c>
      <c r="D199" s="44">
        <v>13492610205.807301</v>
      </c>
      <c r="E199" s="44">
        <v>1128573661.05127</v>
      </c>
      <c r="F199" s="44">
        <v>631703508.57000005</v>
      </c>
      <c r="G199" s="44">
        <v>259697287.69999999</v>
      </c>
      <c r="H199" s="44">
        <v>75308538.565250501</v>
      </c>
      <c r="I199" s="44">
        <v>109153340.77</v>
      </c>
      <c r="J199" s="44">
        <v>20982261.66</v>
      </c>
      <c r="K199" s="44">
        <v>31728723.787152901</v>
      </c>
    </row>
    <row r="200" spans="1:11" x14ac:dyDescent="0.35">
      <c r="A200" s="43" t="s">
        <v>349</v>
      </c>
      <c r="B200" s="43" t="s">
        <v>342</v>
      </c>
      <c r="C200" s="43" t="s">
        <v>158</v>
      </c>
      <c r="D200" s="44">
        <v>13323649756.4035</v>
      </c>
      <c r="E200" s="44">
        <v>1109576955.88516</v>
      </c>
      <c r="F200" s="44">
        <v>606853412.91999996</v>
      </c>
      <c r="G200" s="44">
        <v>263751615.55000001</v>
      </c>
      <c r="H200" s="44">
        <v>67023524.875530504</v>
      </c>
      <c r="I200" s="44">
        <v>99351719.400000006</v>
      </c>
      <c r="J200" s="44">
        <v>24208000.75</v>
      </c>
      <c r="K200" s="44">
        <v>48388682.382848397</v>
      </c>
    </row>
    <row r="201" spans="1:11" x14ac:dyDescent="0.35">
      <c r="A201" s="43" t="s">
        <v>350</v>
      </c>
      <c r="B201" s="43" t="s">
        <v>342</v>
      </c>
      <c r="C201" s="43" t="s">
        <v>156</v>
      </c>
      <c r="D201" s="44">
        <v>13065619534.4732</v>
      </c>
      <c r="E201" s="44">
        <v>1125436729.48805</v>
      </c>
      <c r="F201" s="44">
        <v>612817049.33000004</v>
      </c>
      <c r="G201" s="44">
        <v>273975528.51999998</v>
      </c>
      <c r="H201" s="44">
        <v>67451172.327900499</v>
      </c>
      <c r="I201" s="44">
        <v>102404336.61</v>
      </c>
      <c r="J201" s="44">
        <v>23709519.539999999</v>
      </c>
      <c r="K201" s="44">
        <v>45079123.161971897</v>
      </c>
    </row>
    <row r="202" spans="1:11" x14ac:dyDescent="0.35">
      <c r="A202" s="43" t="s">
        <v>351</v>
      </c>
      <c r="B202" s="43" t="s">
        <v>342</v>
      </c>
      <c r="C202" s="43" t="s">
        <v>154</v>
      </c>
      <c r="D202" s="44">
        <v>12635565600.3505</v>
      </c>
      <c r="E202" s="44">
        <v>1105441636.91119</v>
      </c>
      <c r="F202" s="44">
        <v>594231622.75999999</v>
      </c>
      <c r="G202" s="44">
        <v>277027850.5</v>
      </c>
      <c r="H202" s="44">
        <v>60931947.925170198</v>
      </c>
      <c r="I202" s="44">
        <v>101806356.09999999</v>
      </c>
      <c r="J202" s="44">
        <v>23365121.760000002</v>
      </c>
      <c r="K202" s="44">
        <v>48078737.860168204</v>
      </c>
    </row>
    <row r="203" spans="1:11" x14ac:dyDescent="0.35">
      <c r="A203" s="43" t="s">
        <v>352</v>
      </c>
      <c r="B203" s="43" t="s">
        <v>342</v>
      </c>
      <c r="C203" s="43" t="s">
        <v>152</v>
      </c>
      <c r="D203" s="44">
        <v>12334194392.846901</v>
      </c>
      <c r="E203" s="44">
        <v>1107510132.58586</v>
      </c>
      <c r="F203" s="44">
        <v>597868456.45000005</v>
      </c>
      <c r="G203" s="44">
        <v>281630379.18000001</v>
      </c>
      <c r="H203" s="44">
        <v>59811642.175025702</v>
      </c>
      <c r="I203" s="44">
        <v>102422991.48</v>
      </c>
      <c r="J203" s="44">
        <v>20169416.280000001</v>
      </c>
      <c r="K203" s="44">
        <v>45607247.0308671</v>
      </c>
    </row>
    <row r="204" spans="1:11" x14ac:dyDescent="0.35">
      <c r="A204" s="43" t="s">
        <v>353</v>
      </c>
      <c r="B204" s="43" t="s">
        <v>342</v>
      </c>
      <c r="C204" s="43" t="s">
        <v>150</v>
      </c>
      <c r="D204" s="44">
        <v>12280038010.0429</v>
      </c>
      <c r="E204" s="44">
        <v>1131789258.8140099</v>
      </c>
      <c r="F204" s="44">
        <v>604187697.79999995</v>
      </c>
      <c r="G204" s="44">
        <v>295016600.37</v>
      </c>
      <c r="H204" s="44">
        <v>57343756.723720998</v>
      </c>
      <c r="I204" s="44">
        <v>107654427.77</v>
      </c>
      <c r="J204" s="44">
        <v>21642977.190000001</v>
      </c>
      <c r="K204" s="44">
        <v>45943798.957437702</v>
      </c>
    </row>
    <row r="205" spans="1:11" x14ac:dyDescent="0.35">
      <c r="A205" s="43" t="s">
        <v>354</v>
      </c>
      <c r="B205" s="43" t="s">
        <v>342</v>
      </c>
      <c r="C205" s="43" t="s">
        <v>148</v>
      </c>
      <c r="D205" s="44">
        <v>12322585483.2701</v>
      </c>
      <c r="E205" s="44">
        <v>1124259311.1524501</v>
      </c>
      <c r="F205" s="44">
        <v>572929767.48000002</v>
      </c>
      <c r="G205" s="44">
        <v>301544089.75999999</v>
      </c>
      <c r="H205" s="44">
        <v>56152477.787278302</v>
      </c>
      <c r="I205" s="44">
        <v>108817576.67</v>
      </c>
      <c r="J205" s="44">
        <v>22883228.899999999</v>
      </c>
      <c r="K205" s="44">
        <v>61932170.558833599</v>
      </c>
    </row>
    <row r="206" spans="1:11" x14ac:dyDescent="0.35">
      <c r="A206" s="43"/>
      <c r="B206" s="43"/>
      <c r="C206" s="43"/>
      <c r="D206" s="44"/>
      <c r="E206" s="44"/>
      <c r="F206" s="44"/>
      <c r="G206" s="44"/>
      <c r="H206" s="44"/>
      <c r="I206" s="44"/>
      <c r="J206" s="44"/>
      <c r="K206" s="44"/>
    </row>
    <row r="207" spans="1:11" x14ac:dyDescent="0.35">
      <c r="A207" s="43"/>
      <c r="B207" s="43"/>
      <c r="C207" s="43"/>
      <c r="D207" s="44"/>
      <c r="E207" s="44"/>
      <c r="F207" s="44"/>
      <c r="G207" s="44"/>
      <c r="H207" s="44"/>
      <c r="I207" s="44"/>
      <c r="J207" s="44"/>
      <c r="K207" s="44"/>
    </row>
    <row r="208" spans="1:11" x14ac:dyDescent="0.35">
      <c r="A208" s="43"/>
      <c r="B208" s="43"/>
      <c r="C208" s="43"/>
      <c r="D208" s="44"/>
      <c r="E208" s="44"/>
      <c r="F208" s="44"/>
      <c r="G208" s="44"/>
      <c r="H208" s="44"/>
      <c r="I208" s="44"/>
      <c r="J208" s="44"/>
      <c r="K208" s="44"/>
    </row>
    <row r="209" spans="1:11" x14ac:dyDescent="0.35">
      <c r="A209" s="43"/>
      <c r="B209" s="43"/>
      <c r="C209" s="43"/>
      <c r="D209" s="44"/>
      <c r="E209" s="44"/>
      <c r="F209" s="44"/>
      <c r="G209" s="44"/>
      <c r="H209" s="44"/>
      <c r="I209" s="44"/>
      <c r="J209" s="44"/>
      <c r="K209" s="44"/>
    </row>
    <row r="210" spans="1:11" x14ac:dyDescent="0.35">
      <c r="A210" s="43"/>
      <c r="B210" s="43"/>
      <c r="C210" s="43"/>
      <c r="D210" s="44"/>
      <c r="E210" s="44"/>
      <c r="F210" s="44"/>
      <c r="G210" s="44"/>
      <c r="H210" s="44"/>
      <c r="I210" s="44"/>
      <c r="J210" s="44"/>
      <c r="K210" s="44"/>
    </row>
    <row r="211" spans="1:11" x14ac:dyDescent="0.35">
      <c r="A211" s="43"/>
      <c r="B211" s="43"/>
      <c r="C211" s="43"/>
      <c r="D211" s="44"/>
      <c r="E211" s="44"/>
      <c r="F211" s="44"/>
      <c r="G211" s="44"/>
      <c r="H211" s="44"/>
      <c r="I211" s="44"/>
      <c r="J211" s="44"/>
      <c r="K211" s="44"/>
    </row>
    <row r="212" spans="1:11" x14ac:dyDescent="0.35">
      <c r="A212" s="43"/>
      <c r="B212" s="43"/>
      <c r="C212" s="43"/>
      <c r="D212" s="44"/>
      <c r="E212" s="44"/>
      <c r="F212" s="44"/>
      <c r="G212" s="44"/>
      <c r="H212" s="44"/>
      <c r="I212" s="44"/>
      <c r="J212" s="44"/>
      <c r="K212" s="44"/>
    </row>
    <row r="213" spans="1:11" x14ac:dyDescent="0.35">
      <c r="A213" s="43"/>
      <c r="B213" s="43"/>
      <c r="C213" s="43"/>
      <c r="D213" s="44"/>
      <c r="E213" s="44"/>
      <c r="F213" s="44"/>
      <c r="G213" s="44"/>
      <c r="H213" s="44"/>
      <c r="I213" s="44"/>
      <c r="J213" s="44"/>
      <c r="K213" s="44"/>
    </row>
    <row r="214" spans="1:11" x14ac:dyDescent="0.35">
      <c r="A214" s="43"/>
      <c r="B214" s="43"/>
      <c r="C214" s="43"/>
      <c r="D214" s="44"/>
      <c r="E214" s="44"/>
      <c r="F214" s="44"/>
      <c r="G214" s="44"/>
      <c r="H214" s="44"/>
      <c r="I214" s="44"/>
      <c r="J214" s="44"/>
      <c r="K214" s="44"/>
    </row>
    <row r="215" spans="1:11" x14ac:dyDescent="0.35">
      <c r="A215" s="43"/>
      <c r="B215" s="43"/>
      <c r="C215" s="43"/>
      <c r="D215" s="44"/>
      <c r="E215" s="44"/>
      <c r="F215" s="44"/>
      <c r="G215" s="44"/>
      <c r="H215" s="44"/>
      <c r="I215" s="44"/>
      <c r="J215" s="44"/>
      <c r="K215" s="44"/>
    </row>
    <row r="216" spans="1:11" x14ac:dyDescent="0.35">
      <c r="A216" s="43"/>
      <c r="B216" s="43"/>
      <c r="C216" s="43"/>
      <c r="D216" s="44"/>
      <c r="E216" s="44"/>
      <c r="F216" s="44"/>
      <c r="G216" s="44"/>
      <c r="H216" s="44"/>
      <c r="I216" s="44"/>
      <c r="J216" s="44"/>
      <c r="K216" s="44"/>
    </row>
    <row r="217" spans="1:11" x14ac:dyDescent="0.35">
      <c r="A217" s="43"/>
      <c r="B217" s="43"/>
      <c r="C217" s="43"/>
      <c r="D217" s="43"/>
      <c r="E217" s="43"/>
      <c r="F217" s="43"/>
      <c r="G217" s="43"/>
      <c r="H217" s="43"/>
      <c r="I217" s="43"/>
      <c r="J217" s="43"/>
      <c r="K217" s="43"/>
    </row>
    <row r="218" spans="1:11" x14ac:dyDescent="0.35">
      <c r="A218" s="43"/>
      <c r="B218" s="43"/>
      <c r="C218" s="43"/>
      <c r="D218" s="43"/>
      <c r="E218" s="43"/>
      <c r="F218" s="43"/>
      <c r="G218" s="43"/>
      <c r="H218" s="43"/>
      <c r="I218" s="43"/>
      <c r="J218" s="43"/>
      <c r="K218" s="43"/>
    </row>
    <row r="219" spans="1:11" x14ac:dyDescent="0.35">
      <c r="A219" s="43"/>
      <c r="B219" s="43"/>
      <c r="C219" s="43"/>
      <c r="D219" s="43"/>
      <c r="E219" s="43"/>
      <c r="F219" s="43"/>
      <c r="G219" s="43"/>
      <c r="H219" s="43"/>
      <c r="I219" s="43"/>
      <c r="J219" s="43"/>
      <c r="K219" s="43"/>
    </row>
    <row r="220" spans="1:11" x14ac:dyDescent="0.35">
      <c r="A220" s="43"/>
      <c r="B220" s="43"/>
      <c r="C220" s="43"/>
      <c r="D220" s="43"/>
      <c r="E220" s="43"/>
      <c r="F220" s="43"/>
      <c r="G220" s="43"/>
      <c r="H220" s="43"/>
      <c r="I220" s="43"/>
      <c r="J220" s="43"/>
      <c r="K220" s="43"/>
    </row>
    <row r="221" spans="1:11" x14ac:dyDescent="0.35">
      <c r="A221" s="43"/>
      <c r="B221" s="43"/>
      <c r="C221" s="43"/>
      <c r="D221" s="43"/>
      <c r="E221" s="43"/>
      <c r="F221" s="43"/>
      <c r="G221" s="43"/>
      <c r="H221" s="43"/>
      <c r="I221" s="43"/>
      <c r="J221" s="43"/>
      <c r="K221" s="43"/>
    </row>
    <row r="222" spans="1:11" x14ac:dyDescent="0.35">
      <c r="A222" s="43"/>
      <c r="B222" s="43"/>
      <c r="C222" s="43"/>
      <c r="D222" s="43"/>
      <c r="E222" s="43"/>
      <c r="F222" s="43"/>
      <c r="G222" s="43"/>
      <c r="H222" s="43"/>
      <c r="I222" s="43"/>
      <c r="J222" s="43"/>
      <c r="K222" s="43"/>
    </row>
  </sheetData>
  <phoneticPr fontId="24" type="noConversion"/>
  <pageMargins left="0.7" right="0.7" top="0.75" bottom="0.75" header="0.3" footer="0.3"/>
  <pageSetup paperSize="9" orientation="portrait" horizontalDpi="300" verticalDpi="30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461"/>
  <sheetViews>
    <sheetView zoomScaleNormal="100" workbookViewId="0"/>
  </sheetViews>
  <sheetFormatPr defaultColWidth="10.90625" defaultRowHeight="15.5" x14ac:dyDescent="0.35"/>
  <cols>
    <col min="1" max="1" width="44.1796875" style="155" bestFit="1" customWidth="1"/>
    <col min="2" max="2" width="13.54296875" style="155" bestFit="1" customWidth="1"/>
    <col min="3" max="3" width="28" style="155" bestFit="1" customWidth="1"/>
    <col min="4" max="4" width="32.453125" style="155" bestFit="1" customWidth="1"/>
    <col min="5" max="5" width="29.36328125" style="155" bestFit="1" customWidth="1"/>
    <col min="6" max="6" width="35.90625" style="155" bestFit="1" customWidth="1"/>
    <col min="7" max="7" width="22.36328125" style="155" bestFit="1" customWidth="1"/>
    <col min="8" max="8" width="20.08984375" style="155" bestFit="1" customWidth="1"/>
    <col min="9" max="9" width="38.6328125" style="155" bestFit="1" customWidth="1"/>
    <col min="10" max="10" width="32.90625" style="155" bestFit="1" customWidth="1"/>
    <col min="11" max="11" width="53.90625" style="155" bestFit="1" customWidth="1"/>
    <col min="12" max="12" width="20.81640625" style="155" customWidth="1"/>
    <col min="13" max="13" width="0" style="155" hidden="1" customWidth="1"/>
    <col min="14" max="16384" width="10.90625" style="155"/>
  </cols>
  <sheetData>
    <row r="1" spans="1:12" ht="32" customHeight="1" x14ac:dyDescent="0.35">
      <c r="A1" s="13" t="s">
        <v>109</v>
      </c>
      <c r="B1" s="13" t="s">
        <v>110</v>
      </c>
      <c r="C1" s="13" t="s">
        <v>111</v>
      </c>
      <c r="D1" s="13" t="s">
        <v>112</v>
      </c>
      <c r="E1" s="13" t="s">
        <v>113</v>
      </c>
      <c r="F1" s="13" t="s">
        <v>114</v>
      </c>
      <c r="G1" s="13" t="s">
        <v>115</v>
      </c>
      <c r="H1" s="13" t="s">
        <v>116</v>
      </c>
      <c r="I1" s="13" t="s">
        <v>117</v>
      </c>
      <c r="J1" s="13" t="s">
        <v>118</v>
      </c>
      <c r="K1" s="13" t="s">
        <v>119</v>
      </c>
      <c r="L1" s="13" t="s">
        <v>120</v>
      </c>
    </row>
    <row r="2" spans="1:12" ht="15.5" customHeight="1" x14ac:dyDescent="0.35">
      <c r="A2" s="13" t="s">
        <v>122</v>
      </c>
      <c r="B2" s="156" t="s">
        <v>123</v>
      </c>
      <c r="C2" s="157">
        <v>157089128</v>
      </c>
      <c r="D2" s="157">
        <v>0</v>
      </c>
      <c r="E2" s="157">
        <v>0</v>
      </c>
      <c r="F2" s="157">
        <v>0</v>
      </c>
      <c r="G2" s="157">
        <v>0</v>
      </c>
      <c r="H2" s="157">
        <v>0</v>
      </c>
      <c r="I2" s="157">
        <v>0</v>
      </c>
      <c r="J2" s="157">
        <v>0</v>
      </c>
      <c r="K2" s="158">
        <v>0</v>
      </c>
      <c r="L2" s="158">
        <v>0</v>
      </c>
    </row>
    <row r="3" spans="1:12" ht="15.5" customHeight="1" x14ac:dyDescent="0.35">
      <c r="A3" s="13" t="s">
        <v>125</v>
      </c>
      <c r="B3" s="156" t="s">
        <v>123</v>
      </c>
      <c r="C3" s="157">
        <v>1384294136</v>
      </c>
      <c r="D3" s="157">
        <v>90967073</v>
      </c>
      <c r="E3" s="157" t="s">
        <v>126</v>
      </c>
      <c r="F3" s="157" t="s">
        <v>126</v>
      </c>
      <c r="G3" s="157">
        <v>7944768</v>
      </c>
      <c r="H3" s="157" t="s">
        <v>126</v>
      </c>
      <c r="I3" s="157" t="s">
        <v>126</v>
      </c>
      <c r="J3" s="157">
        <v>83022305</v>
      </c>
      <c r="K3" s="158">
        <v>6.5713688033711401E-2</v>
      </c>
      <c r="L3" s="158">
        <v>5.7392195729130801E-3</v>
      </c>
    </row>
    <row r="4" spans="1:12" ht="15.5" customHeight="1" x14ac:dyDescent="0.35">
      <c r="A4" s="13" t="s">
        <v>128</v>
      </c>
      <c r="B4" s="156" t="s">
        <v>123</v>
      </c>
      <c r="C4" s="157">
        <v>971431871.40999997</v>
      </c>
      <c r="D4" s="157">
        <v>73687437.499200001</v>
      </c>
      <c r="E4" s="157" t="s">
        <v>126</v>
      </c>
      <c r="F4" s="157" t="s">
        <v>126</v>
      </c>
      <c r="G4" s="157">
        <v>4474323.8483238798</v>
      </c>
      <c r="H4" s="157">
        <v>7140227</v>
      </c>
      <c r="I4" s="157">
        <v>1795910</v>
      </c>
      <c r="J4" s="157">
        <v>60276976.650876097</v>
      </c>
      <c r="K4" s="158">
        <v>7.5854457392102295E-2</v>
      </c>
      <c r="L4" s="158">
        <v>4.6059059621232704E-3</v>
      </c>
    </row>
    <row r="5" spans="1:12" ht="15.5" customHeight="1" x14ac:dyDescent="0.35">
      <c r="A5" s="13" t="s">
        <v>130</v>
      </c>
      <c r="B5" s="156" t="s">
        <v>123</v>
      </c>
      <c r="C5" s="157">
        <v>1110807557</v>
      </c>
      <c r="D5" s="157">
        <v>106939488</v>
      </c>
      <c r="E5" s="157">
        <v>58578550.880000003</v>
      </c>
      <c r="F5" s="157">
        <v>28804075.649999999</v>
      </c>
      <c r="G5" s="157">
        <v>8862457</v>
      </c>
      <c r="H5" s="157">
        <v>7992078.7000000002</v>
      </c>
      <c r="I5" s="157">
        <v>2680707.38</v>
      </c>
      <c r="J5" s="157">
        <v>21618.384999999798</v>
      </c>
      <c r="K5" s="158">
        <v>9.6271840541682599E-2</v>
      </c>
      <c r="L5" s="158">
        <v>7.9783909860454798E-3</v>
      </c>
    </row>
    <row r="6" spans="1:12" ht="15.5" customHeight="1" x14ac:dyDescent="0.35">
      <c r="A6" s="13" t="s">
        <v>132</v>
      </c>
      <c r="B6" s="156" t="s">
        <v>123</v>
      </c>
      <c r="C6" s="157">
        <v>80524881</v>
      </c>
      <c r="D6" s="157">
        <v>3449549</v>
      </c>
      <c r="E6" s="157" t="s">
        <v>126</v>
      </c>
      <c r="F6" s="157" t="s">
        <v>126</v>
      </c>
      <c r="G6" s="157">
        <v>236164</v>
      </c>
      <c r="H6" s="157" t="s">
        <v>126</v>
      </c>
      <c r="I6" s="157" t="s">
        <v>126</v>
      </c>
      <c r="J6" s="157">
        <v>3213385</v>
      </c>
      <c r="K6" s="158">
        <v>4.2838299879015003E-2</v>
      </c>
      <c r="L6" s="158">
        <v>2.9328078112900299E-3</v>
      </c>
    </row>
    <row r="7" spans="1:12" ht="15.5" customHeight="1" x14ac:dyDescent="0.35">
      <c r="A7" s="13" t="s">
        <v>134</v>
      </c>
      <c r="B7" s="156" t="s">
        <v>123</v>
      </c>
      <c r="C7" s="157">
        <v>73294000</v>
      </c>
      <c r="D7" s="157">
        <v>2099000</v>
      </c>
      <c r="E7" s="157" t="s">
        <v>126</v>
      </c>
      <c r="F7" s="157" t="s">
        <v>126</v>
      </c>
      <c r="G7" s="157">
        <v>477000</v>
      </c>
      <c r="H7" s="157" t="s">
        <v>126</v>
      </c>
      <c r="I7" s="157" t="s">
        <v>126</v>
      </c>
      <c r="J7" s="157">
        <v>1622000</v>
      </c>
      <c r="K7" s="158">
        <v>2.86380877015854E-2</v>
      </c>
      <c r="L7" s="158">
        <v>6.50803612846891E-3</v>
      </c>
    </row>
    <row r="8" spans="1:12" ht="15.5" customHeight="1" x14ac:dyDescent="0.35">
      <c r="A8" s="13" t="s">
        <v>136</v>
      </c>
      <c r="B8" s="156" t="s">
        <v>123</v>
      </c>
      <c r="C8" s="157">
        <v>2198350832</v>
      </c>
      <c r="D8" s="157">
        <v>172504828</v>
      </c>
      <c r="E8" s="157" t="s">
        <v>126</v>
      </c>
      <c r="F8" s="157" t="s">
        <v>126</v>
      </c>
      <c r="G8" s="157">
        <v>18303869</v>
      </c>
      <c r="H8" s="157" t="s">
        <v>126</v>
      </c>
      <c r="I8" s="157" t="s">
        <v>126</v>
      </c>
      <c r="J8" s="157">
        <v>154200959</v>
      </c>
      <c r="K8" s="158">
        <v>7.8470108359847093E-2</v>
      </c>
      <c r="L8" s="158">
        <v>8.3261819421914691E-3</v>
      </c>
    </row>
    <row r="9" spans="1:12" ht="15.5" customHeight="1" x14ac:dyDescent="0.35">
      <c r="A9" s="13" t="s">
        <v>138</v>
      </c>
      <c r="B9" s="156" t="s">
        <v>123</v>
      </c>
      <c r="C9" s="157">
        <v>707314228</v>
      </c>
      <c r="D9" s="157">
        <v>57306686.847435601</v>
      </c>
      <c r="E9" s="157">
        <v>32159659.34</v>
      </c>
      <c r="F9" s="157">
        <v>14554164.73</v>
      </c>
      <c r="G9" s="157">
        <v>3720613.03060146</v>
      </c>
      <c r="H9" s="157">
        <v>6623811</v>
      </c>
      <c r="I9" s="157">
        <v>248439</v>
      </c>
      <c r="J9" s="157">
        <v>0</v>
      </c>
      <c r="K9" s="158">
        <v>8.1020124548428496E-2</v>
      </c>
      <c r="L9" s="158">
        <v>5.2601982023207103E-3</v>
      </c>
    </row>
    <row r="10" spans="1:12" ht="15.5" customHeight="1" x14ac:dyDescent="0.35">
      <c r="A10" s="13" t="s">
        <v>140</v>
      </c>
      <c r="B10" s="156" t="s">
        <v>123</v>
      </c>
      <c r="C10" s="157">
        <v>415724000</v>
      </c>
      <c r="D10" s="157">
        <v>29426000</v>
      </c>
      <c r="E10" s="157" t="s">
        <v>126</v>
      </c>
      <c r="F10" s="157" t="s">
        <v>126</v>
      </c>
      <c r="G10" s="157">
        <v>2166000</v>
      </c>
      <c r="H10" s="157" t="s">
        <v>126</v>
      </c>
      <c r="I10" s="157" t="s">
        <v>126</v>
      </c>
      <c r="J10" s="157">
        <v>27260000</v>
      </c>
      <c r="K10" s="158">
        <v>7.0782538414909904E-2</v>
      </c>
      <c r="L10" s="158">
        <v>5.2101875282639402E-3</v>
      </c>
    </row>
    <row r="11" spans="1:12" ht="15.5" customHeight="1" x14ac:dyDescent="0.35">
      <c r="A11" s="13" t="s">
        <v>142</v>
      </c>
      <c r="B11" s="156" t="s">
        <v>123</v>
      </c>
      <c r="C11" s="157">
        <v>252598400</v>
      </c>
      <c r="D11" s="157">
        <v>18180015</v>
      </c>
      <c r="E11" s="157" t="s">
        <v>126</v>
      </c>
      <c r="F11" s="157" t="s">
        <v>126</v>
      </c>
      <c r="G11" s="157">
        <v>1571000</v>
      </c>
      <c r="H11" s="157">
        <v>77334</v>
      </c>
      <c r="I11" s="157">
        <v>855513</v>
      </c>
      <c r="J11" s="157">
        <v>15676168</v>
      </c>
      <c r="K11" s="158">
        <v>7.1972011699203198E-2</v>
      </c>
      <c r="L11" s="158">
        <v>6.2193584757464799E-3</v>
      </c>
    </row>
    <row r="12" spans="1:12" ht="15.5" customHeight="1" x14ac:dyDescent="0.35">
      <c r="A12" s="13" t="s">
        <v>144</v>
      </c>
      <c r="B12" s="156" t="s">
        <v>123</v>
      </c>
      <c r="C12" s="157">
        <v>826456000</v>
      </c>
      <c r="D12" s="157">
        <v>64147194.600000001</v>
      </c>
      <c r="E12" s="157" t="s">
        <v>126</v>
      </c>
      <c r="F12" s="157" t="s">
        <v>126</v>
      </c>
      <c r="G12" s="157">
        <v>3861810.52</v>
      </c>
      <c r="H12" s="157" t="s">
        <v>126</v>
      </c>
      <c r="I12" s="157" t="s">
        <v>126</v>
      </c>
      <c r="J12" s="157">
        <v>60285384.079999998</v>
      </c>
      <c r="K12" s="158">
        <v>7.7617192687814002E-2</v>
      </c>
      <c r="L12" s="158">
        <v>4.6727357778272496E-3</v>
      </c>
    </row>
    <row r="13" spans="1:12" ht="15.5" customHeight="1" x14ac:dyDescent="0.35">
      <c r="A13" s="13" t="s">
        <v>146</v>
      </c>
      <c r="B13" s="156" t="s">
        <v>123</v>
      </c>
      <c r="C13" s="157">
        <v>1338123000</v>
      </c>
      <c r="D13" s="157">
        <v>93464833</v>
      </c>
      <c r="E13" s="157">
        <v>45247693</v>
      </c>
      <c r="F13" s="157">
        <v>30003293</v>
      </c>
      <c r="G13" s="157">
        <v>7607411</v>
      </c>
      <c r="H13" s="157">
        <v>10606436</v>
      </c>
      <c r="I13" s="157">
        <v>0</v>
      </c>
      <c r="J13" s="157">
        <v>0</v>
      </c>
      <c r="K13" s="158">
        <v>6.9847714298311894E-2</v>
      </c>
      <c r="L13" s="158">
        <v>5.6851358208475601E-3</v>
      </c>
    </row>
    <row r="14" spans="1:12" ht="15.5" customHeight="1" x14ac:dyDescent="0.35">
      <c r="A14" s="13" t="s">
        <v>128</v>
      </c>
      <c r="B14" s="156" t="s">
        <v>148</v>
      </c>
      <c r="C14" s="157">
        <v>657281704</v>
      </c>
      <c r="D14" s="157">
        <v>58295435</v>
      </c>
      <c r="E14" s="157">
        <v>30905319</v>
      </c>
      <c r="F14" s="157">
        <v>16656239</v>
      </c>
      <c r="G14" s="157">
        <v>2578173</v>
      </c>
      <c r="H14" s="157">
        <v>5711872</v>
      </c>
      <c r="I14" s="157">
        <v>2144771</v>
      </c>
      <c r="J14" s="157">
        <v>299061</v>
      </c>
      <c r="K14" s="158">
        <v>8.8691705010550501E-2</v>
      </c>
      <c r="L14" s="158">
        <v>3.9224779638777204E-3</v>
      </c>
    </row>
    <row r="15" spans="1:12" ht="15.5" customHeight="1" x14ac:dyDescent="0.35">
      <c r="A15" s="13" t="s">
        <v>128</v>
      </c>
      <c r="B15" s="156" t="s">
        <v>150</v>
      </c>
      <c r="C15" s="157">
        <v>664897043</v>
      </c>
      <c r="D15" s="157">
        <v>60053395</v>
      </c>
      <c r="E15" s="157">
        <v>31133472</v>
      </c>
      <c r="F15" s="157">
        <v>16818398</v>
      </c>
      <c r="G15" s="157">
        <v>3276202</v>
      </c>
      <c r="H15" s="157">
        <v>6039172</v>
      </c>
      <c r="I15" s="157">
        <v>2481662</v>
      </c>
      <c r="J15" s="157">
        <v>304489</v>
      </c>
      <c r="K15" s="158">
        <v>9.0319840691485798E-2</v>
      </c>
      <c r="L15" s="158">
        <v>4.9273824188145804E-3</v>
      </c>
    </row>
    <row r="16" spans="1:12" ht="15.5" customHeight="1" x14ac:dyDescent="0.35">
      <c r="A16" s="13" t="s">
        <v>128</v>
      </c>
      <c r="B16" s="156" t="s">
        <v>152</v>
      </c>
      <c r="C16" s="157">
        <v>679192902</v>
      </c>
      <c r="D16" s="157">
        <v>60973331</v>
      </c>
      <c r="E16" s="157">
        <v>33192113</v>
      </c>
      <c r="F16" s="157">
        <v>14531348</v>
      </c>
      <c r="G16" s="157">
        <v>3348771</v>
      </c>
      <c r="H16" s="157">
        <v>6177780</v>
      </c>
      <c r="I16" s="157">
        <v>3401902</v>
      </c>
      <c r="J16" s="157">
        <v>321417</v>
      </c>
      <c r="K16" s="158">
        <v>8.9773215857311794E-2</v>
      </c>
      <c r="L16" s="158">
        <v>4.9305153074170396E-3</v>
      </c>
    </row>
    <row r="17" spans="1:12" ht="15.5" customHeight="1" x14ac:dyDescent="0.35">
      <c r="A17" s="13" t="s">
        <v>128</v>
      </c>
      <c r="B17" s="156" t="s">
        <v>154</v>
      </c>
      <c r="C17" s="157">
        <v>701841833</v>
      </c>
      <c r="D17" s="157">
        <v>61458424</v>
      </c>
      <c r="E17" s="157">
        <v>30961108</v>
      </c>
      <c r="F17" s="157">
        <v>16568397</v>
      </c>
      <c r="G17" s="157">
        <v>3357241</v>
      </c>
      <c r="H17" s="157">
        <v>6365715</v>
      </c>
      <c r="I17" s="157">
        <v>3873773</v>
      </c>
      <c r="J17" s="157">
        <v>332190</v>
      </c>
      <c r="K17" s="158">
        <v>8.7567342256157601E-2</v>
      </c>
      <c r="L17" s="158">
        <v>4.7834723468243301E-3</v>
      </c>
    </row>
    <row r="18" spans="1:12" ht="15.5" customHeight="1" x14ac:dyDescent="0.35">
      <c r="A18" s="13" t="s">
        <v>128</v>
      </c>
      <c r="B18" s="156" t="s">
        <v>156</v>
      </c>
      <c r="C18" s="157">
        <v>727515971.51999998</v>
      </c>
      <c r="D18" s="157">
        <v>61111801</v>
      </c>
      <c r="E18" s="157">
        <v>31152380</v>
      </c>
      <c r="F18" s="157">
        <v>16396138</v>
      </c>
      <c r="G18" s="157">
        <v>3787532</v>
      </c>
      <c r="H18" s="157">
        <v>6613298</v>
      </c>
      <c r="I18" s="157">
        <v>2824944</v>
      </c>
      <c r="J18" s="157">
        <v>337509</v>
      </c>
      <c r="K18" s="158">
        <v>8.4000631453243602E-2</v>
      </c>
      <c r="L18" s="158">
        <v>5.2061152583175703E-3</v>
      </c>
    </row>
    <row r="19" spans="1:12" ht="15.5" customHeight="1" x14ac:dyDescent="0.35">
      <c r="A19" s="13" t="s">
        <v>128</v>
      </c>
      <c r="B19" s="156" t="s">
        <v>158</v>
      </c>
      <c r="C19" s="157">
        <v>761572877</v>
      </c>
      <c r="D19" s="157">
        <v>65127456</v>
      </c>
      <c r="E19" s="157">
        <v>33352258</v>
      </c>
      <c r="F19" s="157">
        <v>18653744</v>
      </c>
      <c r="G19" s="157">
        <v>3565437</v>
      </c>
      <c r="H19" s="157">
        <v>6732337</v>
      </c>
      <c r="I19" s="157">
        <v>2442353</v>
      </c>
      <c r="J19" s="157">
        <v>381327</v>
      </c>
      <c r="K19" s="158">
        <v>8.5517037130512202E-2</v>
      </c>
      <c r="L19" s="158">
        <v>4.6816753953279203E-3</v>
      </c>
    </row>
    <row r="20" spans="1:12" ht="15.5" customHeight="1" x14ac:dyDescent="0.35">
      <c r="A20" s="13" t="s">
        <v>128</v>
      </c>
      <c r="B20" s="156" t="s">
        <v>160</v>
      </c>
      <c r="C20" s="157">
        <v>800788724</v>
      </c>
      <c r="D20" s="157">
        <v>67241239</v>
      </c>
      <c r="E20" s="157">
        <v>35045726</v>
      </c>
      <c r="F20" s="157">
        <v>19298445</v>
      </c>
      <c r="G20" s="157">
        <v>3957318</v>
      </c>
      <c r="H20" s="157">
        <v>6732337</v>
      </c>
      <c r="I20" s="157">
        <v>1832766</v>
      </c>
      <c r="J20" s="157">
        <v>374647</v>
      </c>
      <c r="K20" s="158">
        <v>8.39687635261957E-2</v>
      </c>
      <c r="L20" s="158">
        <v>4.9417753789450201E-3</v>
      </c>
    </row>
    <row r="21" spans="1:12" ht="15.5" customHeight="1" x14ac:dyDescent="0.35">
      <c r="A21" s="13" t="s">
        <v>128</v>
      </c>
      <c r="B21" s="156" t="s">
        <v>162</v>
      </c>
      <c r="C21" s="157">
        <v>815873005</v>
      </c>
      <c r="D21" s="157">
        <v>66006632</v>
      </c>
      <c r="E21" s="157">
        <v>34629916</v>
      </c>
      <c r="F21" s="157">
        <v>18867240</v>
      </c>
      <c r="G21" s="157">
        <v>3734030</v>
      </c>
      <c r="H21" s="157">
        <v>6776337</v>
      </c>
      <c r="I21" s="157">
        <v>1596365</v>
      </c>
      <c r="J21" s="157">
        <v>402744</v>
      </c>
      <c r="K21" s="158">
        <v>8.0903071428377493E-2</v>
      </c>
      <c r="L21" s="158">
        <v>4.5767294384252899E-3</v>
      </c>
    </row>
    <row r="22" spans="1:12" ht="15.5" customHeight="1" x14ac:dyDescent="0.35">
      <c r="A22" s="13" t="s">
        <v>128</v>
      </c>
      <c r="B22" s="156" t="s">
        <v>164</v>
      </c>
      <c r="C22" s="157">
        <v>868901494</v>
      </c>
      <c r="D22" s="157">
        <v>69938722</v>
      </c>
      <c r="E22" s="157">
        <v>39910430</v>
      </c>
      <c r="F22" s="157">
        <v>16651213</v>
      </c>
      <c r="G22" s="157">
        <v>4375855</v>
      </c>
      <c r="H22" s="157">
        <v>6945746</v>
      </c>
      <c r="I22" s="157">
        <v>1623678</v>
      </c>
      <c r="J22" s="157">
        <v>431800</v>
      </c>
      <c r="K22" s="158">
        <v>8.0490967598681601E-2</v>
      </c>
      <c r="L22" s="158">
        <v>5.0360771965711499E-3</v>
      </c>
    </row>
    <row r="23" spans="1:12" ht="15.5" customHeight="1" x14ac:dyDescent="0.35">
      <c r="A23" s="13" t="s">
        <v>128</v>
      </c>
      <c r="B23" s="156" t="s">
        <v>166</v>
      </c>
      <c r="C23" s="157">
        <v>1023421309</v>
      </c>
      <c r="D23" s="157">
        <v>88593802</v>
      </c>
      <c r="E23" s="157">
        <v>49267173</v>
      </c>
      <c r="F23" s="157">
        <v>22305681</v>
      </c>
      <c r="G23" s="157">
        <v>6714656</v>
      </c>
      <c r="H23" s="157">
        <v>7325873</v>
      </c>
      <c r="I23" s="157">
        <v>2527570</v>
      </c>
      <c r="J23" s="157">
        <v>452849</v>
      </c>
      <c r="K23" s="158">
        <v>8.6566305802804E-2</v>
      </c>
      <c r="L23" s="158">
        <v>6.5609890481574899E-3</v>
      </c>
    </row>
    <row r="24" spans="1:12" ht="15.5" customHeight="1" x14ac:dyDescent="0.35">
      <c r="A24" s="13" t="s">
        <v>128</v>
      </c>
      <c r="B24" s="156" t="s">
        <v>168</v>
      </c>
      <c r="C24" s="157">
        <v>993524215.34000003</v>
      </c>
      <c r="D24" s="157">
        <v>84000520.180000007</v>
      </c>
      <c r="E24" s="157">
        <v>50822908.490000002</v>
      </c>
      <c r="F24" s="157">
        <v>17563513.739999998</v>
      </c>
      <c r="G24" s="157">
        <v>4502191.68</v>
      </c>
      <c r="H24" s="157">
        <v>7538322.9299999997</v>
      </c>
      <c r="I24" s="157">
        <v>2990386.35</v>
      </c>
      <c r="J24" s="157">
        <v>583196.99000001396</v>
      </c>
      <c r="K24" s="158">
        <v>8.4548035048399597E-2</v>
      </c>
      <c r="L24" s="158">
        <v>4.5315369373853404E-3</v>
      </c>
    </row>
    <row r="25" spans="1:12" ht="15.5" customHeight="1" x14ac:dyDescent="0.35">
      <c r="A25" s="13" t="s">
        <v>142</v>
      </c>
      <c r="B25" s="156" t="s">
        <v>148</v>
      </c>
      <c r="C25" s="157">
        <v>172919922.38</v>
      </c>
      <c r="D25" s="157">
        <v>15709127</v>
      </c>
      <c r="E25" s="157">
        <v>7397739</v>
      </c>
      <c r="F25" s="157">
        <v>6709941</v>
      </c>
      <c r="G25" s="157">
        <v>765891</v>
      </c>
      <c r="H25" s="157">
        <v>71335</v>
      </c>
      <c r="I25" s="157">
        <v>486918</v>
      </c>
      <c r="J25" s="157">
        <v>277303</v>
      </c>
      <c r="K25" s="158">
        <v>9.0846252900105007E-2</v>
      </c>
      <c r="L25" s="158">
        <v>4.4291657633116297E-3</v>
      </c>
    </row>
    <row r="26" spans="1:12" ht="15.5" customHeight="1" x14ac:dyDescent="0.35">
      <c r="A26" s="13" t="s">
        <v>142</v>
      </c>
      <c r="B26" s="156" t="s">
        <v>150</v>
      </c>
      <c r="C26" s="157">
        <v>174597417</v>
      </c>
      <c r="D26" s="157">
        <v>15103870</v>
      </c>
      <c r="E26" s="157">
        <v>6397715</v>
      </c>
      <c r="F26" s="157">
        <v>7245266</v>
      </c>
      <c r="G26" s="157">
        <v>892786</v>
      </c>
      <c r="H26" s="157">
        <v>71691</v>
      </c>
      <c r="I26" s="157">
        <v>198860</v>
      </c>
      <c r="J26" s="157">
        <v>297552</v>
      </c>
      <c r="K26" s="158">
        <v>8.6506835321624495E-2</v>
      </c>
      <c r="L26" s="158">
        <v>5.1133975252337198E-3</v>
      </c>
    </row>
    <row r="27" spans="1:12" ht="15.5" customHeight="1" x14ac:dyDescent="0.35">
      <c r="A27" s="13" t="s">
        <v>142</v>
      </c>
      <c r="B27" s="156" t="s">
        <v>152</v>
      </c>
      <c r="C27" s="157">
        <v>184012448</v>
      </c>
      <c r="D27" s="157">
        <v>15725468</v>
      </c>
      <c r="E27" s="157">
        <v>6771441</v>
      </c>
      <c r="F27" s="157">
        <v>7558189</v>
      </c>
      <c r="G27" s="157">
        <v>803893</v>
      </c>
      <c r="H27" s="157">
        <v>96673</v>
      </c>
      <c r="I27" s="157">
        <v>188442</v>
      </c>
      <c r="J27" s="157">
        <v>306830</v>
      </c>
      <c r="K27" s="158">
        <v>8.5458718531911504E-2</v>
      </c>
      <c r="L27" s="158">
        <v>4.3686881444020597E-3</v>
      </c>
    </row>
    <row r="28" spans="1:12" ht="15.5" customHeight="1" x14ac:dyDescent="0.35">
      <c r="A28" s="13" t="s">
        <v>142</v>
      </c>
      <c r="B28" s="156" t="s">
        <v>154</v>
      </c>
      <c r="C28" s="157">
        <v>193467176.28999999</v>
      </c>
      <c r="D28" s="157">
        <v>17326290.739999998</v>
      </c>
      <c r="E28" s="157">
        <v>7406808.7999999998</v>
      </c>
      <c r="F28" s="157">
        <v>7913048.4500000002</v>
      </c>
      <c r="G28" s="157">
        <v>807400.49</v>
      </c>
      <c r="H28" s="157">
        <v>114109</v>
      </c>
      <c r="I28" s="157">
        <v>782830</v>
      </c>
      <c r="J28" s="157">
        <v>302094.00000000099</v>
      </c>
      <c r="K28" s="158">
        <v>8.9556745863848999E-2</v>
      </c>
      <c r="L28" s="158">
        <v>4.1733202783180998E-3</v>
      </c>
    </row>
    <row r="29" spans="1:12" ht="15.5" customHeight="1" x14ac:dyDescent="0.35">
      <c r="A29" s="13" t="s">
        <v>142</v>
      </c>
      <c r="B29" s="156" t="s">
        <v>156</v>
      </c>
      <c r="C29" s="157">
        <v>199500101.06999999</v>
      </c>
      <c r="D29" s="157">
        <v>16310540.74</v>
      </c>
      <c r="E29" s="157">
        <v>7373596.4199999999</v>
      </c>
      <c r="F29" s="157">
        <v>7259284.9699999997</v>
      </c>
      <c r="G29" s="157">
        <v>711684.35</v>
      </c>
      <c r="H29" s="157">
        <v>114110</v>
      </c>
      <c r="I29" s="157">
        <v>561641</v>
      </c>
      <c r="J29" s="157">
        <v>290223.99999999901</v>
      </c>
      <c r="K29" s="158">
        <v>8.1757055021626293E-2</v>
      </c>
      <c r="L29" s="158">
        <v>3.56733829297804E-3</v>
      </c>
    </row>
    <row r="30" spans="1:12" ht="15.5" customHeight="1" x14ac:dyDescent="0.35">
      <c r="A30" s="13" t="s">
        <v>142</v>
      </c>
      <c r="B30" s="156" t="s">
        <v>158</v>
      </c>
      <c r="C30" s="157">
        <v>209828735.22</v>
      </c>
      <c r="D30" s="157">
        <v>15580232.74</v>
      </c>
      <c r="E30" s="157">
        <v>6768721.7400000002</v>
      </c>
      <c r="F30" s="157">
        <v>6984986</v>
      </c>
      <c r="G30" s="157">
        <v>549938</v>
      </c>
      <c r="H30" s="157">
        <v>115250</v>
      </c>
      <c r="I30" s="157">
        <v>838692</v>
      </c>
      <c r="J30" s="157">
        <v>322645</v>
      </c>
      <c r="K30" s="158">
        <v>7.4252140554841195E-2</v>
      </c>
      <c r="L30" s="158">
        <v>2.6208898386743998E-3</v>
      </c>
    </row>
    <row r="31" spans="1:12" ht="15.5" customHeight="1" x14ac:dyDescent="0.35">
      <c r="A31" s="13" t="s">
        <v>142</v>
      </c>
      <c r="B31" s="156" t="s">
        <v>160</v>
      </c>
      <c r="C31" s="157">
        <v>215890266.16999999</v>
      </c>
      <c r="D31" s="157">
        <v>18545261</v>
      </c>
      <c r="E31" s="157">
        <v>7944143</v>
      </c>
      <c r="F31" s="157">
        <v>8685875</v>
      </c>
      <c r="G31" s="157">
        <v>993838</v>
      </c>
      <c r="H31" s="157">
        <v>115252</v>
      </c>
      <c r="I31" s="157">
        <v>459477</v>
      </c>
      <c r="J31" s="157">
        <v>346676</v>
      </c>
      <c r="K31" s="158">
        <v>8.5901330008999896E-2</v>
      </c>
      <c r="L31" s="158">
        <v>4.6034405238882603E-3</v>
      </c>
    </row>
    <row r="32" spans="1:12" ht="15.5" customHeight="1" x14ac:dyDescent="0.35">
      <c r="A32" s="13" t="s">
        <v>142</v>
      </c>
      <c r="B32" s="156" t="s">
        <v>162</v>
      </c>
      <c r="C32" s="157">
        <v>228548176</v>
      </c>
      <c r="D32" s="157">
        <v>19975418</v>
      </c>
      <c r="E32" s="157">
        <v>8575459</v>
      </c>
      <c r="F32" s="157">
        <v>9344565</v>
      </c>
      <c r="G32" s="157">
        <v>1066387</v>
      </c>
      <c r="H32" s="157">
        <v>123319</v>
      </c>
      <c r="I32" s="157">
        <v>491640</v>
      </c>
      <c r="J32" s="157">
        <v>374048</v>
      </c>
      <c r="K32" s="158">
        <v>8.7401345088835902E-2</v>
      </c>
      <c r="L32" s="158">
        <v>4.6659177888166599E-3</v>
      </c>
    </row>
    <row r="33" spans="1:12" ht="15.5" customHeight="1" x14ac:dyDescent="0.35">
      <c r="A33" s="13" t="s">
        <v>142</v>
      </c>
      <c r="B33" s="156" t="s">
        <v>164</v>
      </c>
      <c r="C33" s="157">
        <v>239299137</v>
      </c>
      <c r="D33" s="157">
        <v>18190329</v>
      </c>
      <c r="E33" s="157">
        <v>9198049</v>
      </c>
      <c r="F33" s="157">
        <v>6898535</v>
      </c>
      <c r="G33" s="157">
        <v>1109556</v>
      </c>
      <c r="H33" s="157">
        <v>117853</v>
      </c>
      <c r="I33" s="157">
        <v>469851</v>
      </c>
      <c r="J33" s="157">
        <v>396485</v>
      </c>
      <c r="K33" s="158">
        <v>7.6015021316186399E-2</v>
      </c>
      <c r="L33" s="158">
        <v>4.6366903529618704E-3</v>
      </c>
    </row>
    <row r="34" spans="1:12" ht="15.5" customHeight="1" x14ac:dyDescent="0.35">
      <c r="A34" s="13" t="s">
        <v>142</v>
      </c>
      <c r="B34" s="156" t="s">
        <v>166</v>
      </c>
      <c r="C34" s="157">
        <v>268013335.52000001</v>
      </c>
      <c r="D34" s="157">
        <v>18828963.079999998</v>
      </c>
      <c r="E34" s="157">
        <v>9078409.6999999993</v>
      </c>
      <c r="F34" s="157">
        <v>6809472.1100000003</v>
      </c>
      <c r="G34" s="157">
        <v>1510273.26</v>
      </c>
      <c r="H34" s="157">
        <v>77865</v>
      </c>
      <c r="I34" s="157">
        <v>1352943</v>
      </c>
      <c r="J34" s="157">
        <v>0</v>
      </c>
      <c r="K34" s="158">
        <v>7.0253829136777898E-2</v>
      </c>
      <c r="L34" s="158">
        <v>5.6350675874756902E-3</v>
      </c>
    </row>
    <row r="35" spans="1:12" ht="15.5" customHeight="1" x14ac:dyDescent="0.35">
      <c r="A35" s="13" t="s">
        <v>142</v>
      </c>
      <c r="B35" s="156" t="s">
        <v>168</v>
      </c>
      <c r="C35" s="157">
        <v>284608095.94999999</v>
      </c>
      <c r="D35" s="157">
        <v>19557056.059999999</v>
      </c>
      <c r="E35" s="157">
        <v>10299478</v>
      </c>
      <c r="F35" s="157">
        <v>5981634</v>
      </c>
      <c r="G35" s="157">
        <v>1845136</v>
      </c>
      <c r="H35" s="157">
        <v>77865</v>
      </c>
      <c r="I35" s="157">
        <v>1352943.06</v>
      </c>
      <c r="J35" s="157">
        <v>0</v>
      </c>
      <c r="K35" s="158">
        <v>6.8715740480677606E-2</v>
      </c>
      <c r="L35" s="158">
        <v>6.4830762942321698E-3</v>
      </c>
    </row>
    <row r="36" spans="1:12" ht="15.5" customHeight="1" x14ac:dyDescent="0.35">
      <c r="A36" s="13" t="s">
        <v>140</v>
      </c>
      <c r="B36" s="156" t="s">
        <v>148</v>
      </c>
      <c r="C36" s="157">
        <v>270817226</v>
      </c>
      <c r="D36" s="157">
        <v>24577422</v>
      </c>
      <c r="E36" s="157">
        <v>11094335</v>
      </c>
      <c r="F36" s="157">
        <v>7000670</v>
      </c>
      <c r="G36" s="157">
        <v>1534777</v>
      </c>
      <c r="H36" s="157">
        <v>2460762</v>
      </c>
      <c r="I36" s="157">
        <v>2455432</v>
      </c>
      <c r="J36" s="157">
        <v>31446</v>
      </c>
      <c r="K36" s="158">
        <v>9.0752801670009001E-2</v>
      </c>
      <c r="L36" s="158">
        <v>5.6672059701254E-3</v>
      </c>
    </row>
    <row r="37" spans="1:12" ht="15.5" customHeight="1" x14ac:dyDescent="0.35">
      <c r="A37" s="13" t="s">
        <v>140</v>
      </c>
      <c r="B37" s="156" t="s">
        <v>150</v>
      </c>
      <c r="C37" s="157">
        <v>269596598</v>
      </c>
      <c r="D37" s="157">
        <v>22155835</v>
      </c>
      <c r="E37" s="157">
        <v>10399151</v>
      </c>
      <c r="F37" s="157">
        <v>6310938</v>
      </c>
      <c r="G37" s="157">
        <v>974231</v>
      </c>
      <c r="H37" s="157">
        <v>2471928</v>
      </c>
      <c r="I37" s="157">
        <v>1983716</v>
      </c>
      <c r="J37" s="157">
        <v>15871</v>
      </c>
      <c r="K37" s="158">
        <v>8.2181433906669696E-2</v>
      </c>
      <c r="L37" s="158">
        <v>3.6136620685399E-3</v>
      </c>
    </row>
    <row r="38" spans="1:12" ht="15.5" customHeight="1" x14ac:dyDescent="0.35">
      <c r="A38" s="13" t="s">
        <v>140</v>
      </c>
      <c r="B38" s="156" t="s">
        <v>152</v>
      </c>
      <c r="C38" s="157">
        <v>277938799.50999999</v>
      </c>
      <c r="D38" s="157">
        <v>21372749.780000001</v>
      </c>
      <c r="E38" s="157">
        <v>10574959.359999999</v>
      </c>
      <c r="F38" s="157">
        <v>5862132.0099999998</v>
      </c>
      <c r="G38" s="157">
        <v>875272.41</v>
      </c>
      <c r="H38" s="157">
        <v>2516815</v>
      </c>
      <c r="I38" s="157">
        <v>1543571</v>
      </c>
      <c r="J38" s="157">
        <v>0</v>
      </c>
      <c r="K38" s="158">
        <v>7.6897323503158602E-2</v>
      </c>
      <c r="L38" s="158">
        <v>3.1491551792807802E-3</v>
      </c>
    </row>
    <row r="39" spans="1:12" ht="15.5" customHeight="1" x14ac:dyDescent="0.35">
      <c r="A39" s="13" t="s">
        <v>140</v>
      </c>
      <c r="B39" s="156" t="s">
        <v>154</v>
      </c>
      <c r="C39" s="157">
        <v>284404847.19999999</v>
      </c>
      <c r="D39" s="157">
        <v>20997756.260000002</v>
      </c>
      <c r="E39" s="157">
        <v>10096473.710000001</v>
      </c>
      <c r="F39" s="157">
        <v>5775479.5499999998</v>
      </c>
      <c r="G39" s="157">
        <v>1053527</v>
      </c>
      <c r="H39" s="157">
        <v>2562600</v>
      </c>
      <c r="I39" s="157">
        <v>1509676</v>
      </c>
      <c r="J39" s="157">
        <v>0</v>
      </c>
      <c r="K39" s="158">
        <v>7.3830514728301697E-2</v>
      </c>
      <c r="L39" s="158">
        <v>3.70432153450302E-3</v>
      </c>
    </row>
    <row r="40" spans="1:12" ht="15.5" customHeight="1" x14ac:dyDescent="0.35">
      <c r="A40" s="13" t="s">
        <v>140</v>
      </c>
      <c r="B40" s="156" t="s">
        <v>156</v>
      </c>
      <c r="C40" s="157">
        <v>299585505.43000001</v>
      </c>
      <c r="D40" s="157">
        <v>20982736.77</v>
      </c>
      <c r="E40" s="157">
        <v>9976222.0700000003</v>
      </c>
      <c r="F40" s="157">
        <v>5922344.96</v>
      </c>
      <c r="G40" s="157">
        <v>1252069.74</v>
      </c>
      <c r="H40" s="157">
        <v>2604631</v>
      </c>
      <c r="I40" s="157">
        <v>1227469</v>
      </c>
      <c r="J40" s="157">
        <v>0</v>
      </c>
      <c r="K40" s="158">
        <v>7.0039225495516305E-2</v>
      </c>
      <c r="L40" s="158">
        <v>4.1793401793684404E-3</v>
      </c>
    </row>
    <row r="41" spans="1:12" ht="15.5" customHeight="1" x14ac:dyDescent="0.35">
      <c r="A41" s="13" t="s">
        <v>140</v>
      </c>
      <c r="B41" s="156" t="s">
        <v>158</v>
      </c>
      <c r="C41" s="157">
        <v>304542974.57999998</v>
      </c>
      <c r="D41" s="157">
        <v>21718723.579999998</v>
      </c>
      <c r="E41" s="157">
        <v>10428515.189999999</v>
      </c>
      <c r="F41" s="157">
        <v>6683437.3099999996</v>
      </c>
      <c r="G41" s="157">
        <v>1609015.08</v>
      </c>
      <c r="H41" s="157">
        <v>2178074</v>
      </c>
      <c r="I41" s="157">
        <v>819682</v>
      </c>
      <c r="J41" s="157">
        <v>0</v>
      </c>
      <c r="K41" s="158">
        <v>7.1315792491856503E-2</v>
      </c>
      <c r="L41" s="158">
        <v>5.2833761219381898E-3</v>
      </c>
    </row>
    <row r="42" spans="1:12" ht="15.5" customHeight="1" x14ac:dyDescent="0.35">
      <c r="A42" s="13" t="s">
        <v>140</v>
      </c>
      <c r="B42" s="156" t="s">
        <v>160</v>
      </c>
      <c r="C42" s="157">
        <v>315599114.33999997</v>
      </c>
      <c r="D42" s="157">
        <v>22554737.48</v>
      </c>
      <c r="E42" s="157">
        <v>10424648.6</v>
      </c>
      <c r="F42" s="157">
        <v>6778188.6200000001</v>
      </c>
      <c r="G42" s="157">
        <v>1579545.26</v>
      </c>
      <c r="H42" s="157">
        <v>2683532</v>
      </c>
      <c r="I42" s="157">
        <v>1088823</v>
      </c>
      <c r="J42" s="157">
        <v>0</v>
      </c>
      <c r="K42" s="158">
        <v>7.1466415636709996E-2</v>
      </c>
      <c r="L42" s="158">
        <v>5.0049103062384699E-3</v>
      </c>
    </row>
    <row r="43" spans="1:12" ht="15.5" customHeight="1" x14ac:dyDescent="0.35">
      <c r="A43" s="13" t="s">
        <v>140</v>
      </c>
      <c r="B43" s="156" t="s">
        <v>162</v>
      </c>
      <c r="C43" s="157">
        <v>340288589.70999998</v>
      </c>
      <c r="D43" s="157">
        <v>22655671.760000002</v>
      </c>
      <c r="E43" s="157">
        <v>10495853.84</v>
      </c>
      <c r="F43" s="157">
        <v>6764871.8200000003</v>
      </c>
      <c r="G43" s="157">
        <v>1734368.1</v>
      </c>
      <c r="H43" s="157">
        <v>2645043</v>
      </c>
      <c r="I43" s="157">
        <v>1015535</v>
      </c>
      <c r="J43" s="157">
        <v>0</v>
      </c>
      <c r="K43" s="158">
        <v>6.6577817902467903E-2</v>
      </c>
      <c r="L43" s="158">
        <v>5.09675655442358E-3</v>
      </c>
    </row>
    <row r="44" spans="1:12" ht="15.5" customHeight="1" x14ac:dyDescent="0.35">
      <c r="A44" s="13" t="s">
        <v>140</v>
      </c>
      <c r="B44" s="156" t="s">
        <v>164</v>
      </c>
      <c r="C44" s="157">
        <v>362170171</v>
      </c>
      <c r="D44" s="157">
        <v>24918061</v>
      </c>
      <c r="E44" s="157">
        <v>12689122</v>
      </c>
      <c r="F44" s="157">
        <v>6590974</v>
      </c>
      <c r="G44" s="157">
        <v>1886461</v>
      </c>
      <c r="H44" s="157">
        <v>2645041</v>
      </c>
      <c r="I44" s="157">
        <v>1106463</v>
      </c>
      <c r="J44" s="157">
        <v>0</v>
      </c>
      <c r="K44" s="158">
        <v>6.88020797825451E-2</v>
      </c>
      <c r="L44" s="158">
        <v>5.2087696642471402E-3</v>
      </c>
    </row>
    <row r="45" spans="1:12" ht="15.5" customHeight="1" x14ac:dyDescent="0.35">
      <c r="A45" s="13" t="s">
        <v>140</v>
      </c>
      <c r="B45" s="156" t="s">
        <v>166</v>
      </c>
      <c r="C45" s="157" t="s">
        <v>126</v>
      </c>
      <c r="D45" s="157" t="s">
        <v>126</v>
      </c>
      <c r="E45" s="157" t="s">
        <v>126</v>
      </c>
      <c r="F45" s="157" t="s">
        <v>126</v>
      </c>
      <c r="G45" s="157" t="s">
        <v>126</v>
      </c>
      <c r="H45" s="157" t="s">
        <v>126</v>
      </c>
      <c r="I45" s="157" t="s">
        <v>126</v>
      </c>
      <c r="J45" s="157" t="s">
        <v>126</v>
      </c>
      <c r="K45" s="158">
        <v>0</v>
      </c>
      <c r="L45" s="158">
        <v>0</v>
      </c>
    </row>
    <row r="46" spans="1:12" ht="15.5" customHeight="1" x14ac:dyDescent="0.35">
      <c r="A46" s="13" t="s">
        <v>140</v>
      </c>
      <c r="B46" s="156" t="s">
        <v>168</v>
      </c>
      <c r="C46" s="157">
        <v>435488012.60000002</v>
      </c>
      <c r="D46" s="157">
        <v>31011659.010000002</v>
      </c>
      <c r="E46" s="157">
        <v>15539281.76</v>
      </c>
      <c r="F46" s="157">
        <v>8531564.4499999993</v>
      </c>
      <c r="G46" s="157">
        <v>2691956.2</v>
      </c>
      <c r="H46" s="157">
        <v>2697942</v>
      </c>
      <c r="I46" s="157">
        <v>1550914.6</v>
      </c>
      <c r="J46" s="157">
        <v>0</v>
      </c>
      <c r="K46" s="158">
        <v>7.1211280477849803E-2</v>
      </c>
      <c r="L46" s="158">
        <v>6.1814702635054801E-3</v>
      </c>
    </row>
    <row r="47" spans="1:12" ht="15.5" customHeight="1" x14ac:dyDescent="0.35">
      <c r="A47" s="13" t="s">
        <v>138</v>
      </c>
      <c r="B47" s="156" t="s">
        <v>148</v>
      </c>
      <c r="C47" s="157">
        <v>469443407.67000002</v>
      </c>
      <c r="D47" s="157">
        <v>41926892.780000001</v>
      </c>
      <c r="E47" s="157">
        <v>21680213.57</v>
      </c>
      <c r="F47" s="157">
        <v>12241011.48</v>
      </c>
      <c r="G47" s="157">
        <v>1806412.75</v>
      </c>
      <c r="H47" s="157">
        <v>5951666.25</v>
      </c>
      <c r="I47" s="157">
        <v>247588.72</v>
      </c>
      <c r="J47" s="157">
        <v>0</v>
      </c>
      <c r="K47" s="158">
        <v>8.9311921511682907E-2</v>
      </c>
      <c r="L47" s="158">
        <v>3.8479883208197801E-3</v>
      </c>
    </row>
    <row r="48" spans="1:12" ht="15.5" customHeight="1" x14ac:dyDescent="0.35">
      <c r="A48" s="13" t="s">
        <v>138</v>
      </c>
      <c r="B48" s="156" t="s">
        <v>150</v>
      </c>
      <c r="C48" s="157">
        <v>476554146.08999997</v>
      </c>
      <c r="D48" s="157">
        <v>42903496.43</v>
      </c>
      <c r="E48" s="157">
        <v>21833234.960000001</v>
      </c>
      <c r="F48" s="157">
        <v>12713412.630000001</v>
      </c>
      <c r="G48" s="157">
        <v>2059849.27</v>
      </c>
      <c r="H48" s="157">
        <v>5980653.75</v>
      </c>
      <c r="I48" s="157">
        <v>316345.82</v>
      </c>
      <c r="J48" s="157">
        <v>0</v>
      </c>
      <c r="K48" s="158">
        <v>9.0028587059858306E-2</v>
      </c>
      <c r="L48" s="158">
        <v>4.3223824341903604E-3</v>
      </c>
    </row>
    <row r="49" spans="1:12" ht="15.5" customHeight="1" x14ac:dyDescent="0.35">
      <c r="A49" s="13" t="s">
        <v>138</v>
      </c>
      <c r="B49" s="156" t="s">
        <v>152</v>
      </c>
      <c r="C49" s="157">
        <v>487176874.51999998</v>
      </c>
      <c r="D49" s="157">
        <v>42116127.990000002</v>
      </c>
      <c r="E49" s="157">
        <v>21849925.02</v>
      </c>
      <c r="F49" s="157">
        <v>12009438.800000001</v>
      </c>
      <c r="G49" s="157">
        <v>1966674.72</v>
      </c>
      <c r="H49" s="157">
        <v>6099293.75</v>
      </c>
      <c r="I49" s="157">
        <v>190795.68</v>
      </c>
      <c r="J49" s="157">
        <v>0</v>
      </c>
      <c r="K49" s="158">
        <v>8.6449357908245705E-2</v>
      </c>
      <c r="L49" s="158">
        <v>4.0368802848815503E-3</v>
      </c>
    </row>
    <row r="50" spans="1:12" ht="15.5" customHeight="1" x14ac:dyDescent="0.35">
      <c r="A50" s="13" t="s">
        <v>138</v>
      </c>
      <c r="B50" s="156" t="s">
        <v>154</v>
      </c>
      <c r="C50" s="157">
        <v>505300235.32999998</v>
      </c>
      <c r="D50" s="157">
        <v>43658116.240000002</v>
      </c>
      <c r="E50" s="157">
        <v>22411647.23</v>
      </c>
      <c r="F50" s="157">
        <v>12012968.59</v>
      </c>
      <c r="G50" s="157">
        <v>2267365.0099999998</v>
      </c>
      <c r="H50" s="157">
        <v>6062860.5499999998</v>
      </c>
      <c r="I50" s="157">
        <v>903274.86</v>
      </c>
      <c r="J50" s="157">
        <v>0</v>
      </c>
      <c r="K50" s="158">
        <v>8.6400348124690399E-2</v>
      </c>
      <c r="L50" s="158">
        <v>4.4871639699895199E-3</v>
      </c>
    </row>
    <row r="51" spans="1:12" ht="15.5" customHeight="1" x14ac:dyDescent="0.35">
      <c r="A51" s="13" t="s">
        <v>138</v>
      </c>
      <c r="B51" s="156" t="s">
        <v>156</v>
      </c>
      <c r="C51" s="157">
        <v>527996165.92000002</v>
      </c>
      <c r="D51" s="157">
        <v>45664935.490000002</v>
      </c>
      <c r="E51" s="157">
        <v>23545457.879999999</v>
      </c>
      <c r="F51" s="157">
        <v>12480912.01</v>
      </c>
      <c r="G51" s="157">
        <v>2687638.08</v>
      </c>
      <c r="H51" s="157">
        <v>6254628</v>
      </c>
      <c r="I51" s="157">
        <v>696299.51</v>
      </c>
      <c r="J51" s="157">
        <v>0</v>
      </c>
      <c r="K51" s="158">
        <v>8.6487248274675896E-2</v>
      </c>
      <c r="L51" s="158">
        <v>5.0902605993681004E-3</v>
      </c>
    </row>
    <row r="52" spans="1:12" ht="15.5" customHeight="1" x14ac:dyDescent="0.35">
      <c r="A52" s="13" t="s">
        <v>138</v>
      </c>
      <c r="B52" s="156" t="s">
        <v>158</v>
      </c>
      <c r="C52" s="157">
        <v>542069983.35000002</v>
      </c>
      <c r="D52" s="157">
        <v>46687077.549999997</v>
      </c>
      <c r="E52" s="157">
        <v>23789453.199999999</v>
      </c>
      <c r="F52" s="157">
        <v>13041258.08</v>
      </c>
      <c r="G52" s="157">
        <v>2901349.11</v>
      </c>
      <c r="H52" s="157">
        <v>6317183</v>
      </c>
      <c r="I52" s="157">
        <v>637834.16</v>
      </c>
      <c r="J52" s="157">
        <v>0</v>
      </c>
      <c r="K52" s="158">
        <v>8.6127398645970396E-2</v>
      </c>
      <c r="L52" s="158">
        <v>5.3523515396842703E-3</v>
      </c>
    </row>
    <row r="53" spans="1:12" ht="15.5" customHeight="1" x14ac:dyDescent="0.35">
      <c r="A53" s="13" t="s">
        <v>138</v>
      </c>
      <c r="B53" s="156" t="s">
        <v>160</v>
      </c>
      <c r="C53" s="157">
        <v>560084269.73000002</v>
      </c>
      <c r="D53" s="157">
        <v>48343581.219999999</v>
      </c>
      <c r="E53" s="157">
        <v>25108356.25</v>
      </c>
      <c r="F53" s="157">
        <v>13390054.77</v>
      </c>
      <c r="G53" s="157">
        <v>3053486.87</v>
      </c>
      <c r="H53" s="157">
        <v>6317183</v>
      </c>
      <c r="I53" s="157">
        <v>474500.32</v>
      </c>
      <c r="J53" s="157">
        <v>0</v>
      </c>
      <c r="K53" s="158">
        <v>8.6314834807456706E-2</v>
      </c>
      <c r="L53" s="158">
        <v>5.4518347238568096E-3</v>
      </c>
    </row>
    <row r="54" spans="1:12" ht="15.5" customHeight="1" x14ac:dyDescent="0.35">
      <c r="A54" s="13" t="s">
        <v>138</v>
      </c>
      <c r="B54" s="156" t="s">
        <v>162</v>
      </c>
      <c r="C54" s="157">
        <v>576821200.00999999</v>
      </c>
      <c r="D54" s="157">
        <v>49050196.289999999</v>
      </c>
      <c r="E54" s="157">
        <v>25835321.420000002</v>
      </c>
      <c r="F54" s="157">
        <v>13156191.42</v>
      </c>
      <c r="G54" s="157">
        <v>3319519.49</v>
      </c>
      <c r="H54" s="157">
        <v>6317178</v>
      </c>
      <c r="I54" s="157">
        <v>421985.94</v>
      </c>
      <c r="J54" s="157">
        <v>0</v>
      </c>
      <c r="K54" s="158">
        <v>8.50353563446518E-2</v>
      </c>
      <c r="L54" s="158">
        <v>5.7548500123477597E-3</v>
      </c>
    </row>
    <row r="55" spans="1:12" ht="15.5" customHeight="1" x14ac:dyDescent="0.35">
      <c r="A55" s="13" t="s">
        <v>138</v>
      </c>
      <c r="B55" s="156" t="s">
        <v>164</v>
      </c>
      <c r="C55" s="157">
        <v>613554803.11000001</v>
      </c>
      <c r="D55" s="157">
        <v>51600274.240000002</v>
      </c>
      <c r="E55" s="157">
        <v>28221247.600000001</v>
      </c>
      <c r="F55" s="157">
        <v>13269308.51</v>
      </c>
      <c r="G55" s="157">
        <v>3471551.27</v>
      </c>
      <c r="H55" s="157">
        <v>6430885</v>
      </c>
      <c r="I55" s="157">
        <v>207281.86</v>
      </c>
      <c r="J55" s="157">
        <v>0</v>
      </c>
      <c r="K55" s="158">
        <v>8.4100513887997302E-2</v>
      </c>
      <c r="L55" s="158">
        <v>5.6580948472790401E-3</v>
      </c>
    </row>
    <row r="56" spans="1:12" ht="15.5" customHeight="1" x14ac:dyDescent="0.35">
      <c r="A56" s="13" t="s">
        <v>138</v>
      </c>
      <c r="B56" s="156" t="s">
        <v>166</v>
      </c>
      <c r="C56" s="157">
        <v>710080807</v>
      </c>
      <c r="D56" s="157">
        <v>57472179.890000001</v>
      </c>
      <c r="E56" s="157">
        <v>30701993.34</v>
      </c>
      <c r="F56" s="157">
        <v>14563020.880000001</v>
      </c>
      <c r="G56" s="157">
        <v>4410426.6500000004</v>
      </c>
      <c r="H56" s="157">
        <v>7545785</v>
      </c>
      <c r="I56" s="157">
        <v>250954</v>
      </c>
      <c r="J56" s="157">
        <v>0</v>
      </c>
      <c r="K56" s="158">
        <v>8.0937520523632497E-2</v>
      </c>
      <c r="L56" s="158">
        <v>6.21116161220226E-3</v>
      </c>
    </row>
    <row r="57" spans="1:12" ht="15.5" customHeight="1" x14ac:dyDescent="0.35">
      <c r="A57" s="13" t="s">
        <v>138</v>
      </c>
      <c r="B57" s="156" t="s">
        <v>168</v>
      </c>
      <c r="C57" s="157">
        <v>739629009.22000003</v>
      </c>
      <c r="D57" s="157">
        <v>60419691.109999999</v>
      </c>
      <c r="E57" s="157">
        <v>33281786.27</v>
      </c>
      <c r="F57" s="157">
        <v>16190034.029999999</v>
      </c>
      <c r="G57" s="157">
        <v>3773298.93</v>
      </c>
      <c r="H57" s="157">
        <v>6923800.7400000002</v>
      </c>
      <c r="I57" s="157">
        <v>250771.14</v>
      </c>
      <c r="J57" s="157">
        <v>0</v>
      </c>
      <c r="K57" s="158">
        <v>8.1689185195315095E-2</v>
      </c>
      <c r="L57" s="158">
        <v>5.1016102437345702E-3</v>
      </c>
    </row>
    <row r="58" spans="1:12" ht="15.5" customHeight="1" x14ac:dyDescent="0.35">
      <c r="A58" s="13" t="s">
        <v>146</v>
      </c>
      <c r="B58" s="156" t="s">
        <v>148</v>
      </c>
      <c r="C58" s="157">
        <v>870826697.64999998</v>
      </c>
      <c r="D58" s="157">
        <v>70027553.5</v>
      </c>
      <c r="E58" s="157">
        <v>27854753.550000001</v>
      </c>
      <c r="F58" s="157">
        <v>16642324.449999999</v>
      </c>
      <c r="G58" s="157">
        <v>4349823.4800000004</v>
      </c>
      <c r="H58" s="157">
        <v>9419000</v>
      </c>
      <c r="I58" s="157">
        <v>0</v>
      </c>
      <c r="J58" s="157">
        <v>11761652.02</v>
      </c>
      <c r="K58" s="158">
        <v>8.0415028258751506E-2</v>
      </c>
      <c r="L58" s="158">
        <v>4.9950506705161504E-3</v>
      </c>
    </row>
    <row r="59" spans="1:12" ht="15.5" customHeight="1" x14ac:dyDescent="0.35">
      <c r="A59" s="13" t="s">
        <v>146</v>
      </c>
      <c r="B59" s="156" t="s">
        <v>150</v>
      </c>
      <c r="C59" s="157">
        <v>894389916</v>
      </c>
      <c r="D59" s="157">
        <v>72247338</v>
      </c>
      <c r="E59" s="157">
        <v>31686798</v>
      </c>
      <c r="F59" s="157">
        <v>16035648</v>
      </c>
      <c r="G59" s="157">
        <v>3273835</v>
      </c>
      <c r="H59" s="157">
        <v>9765000</v>
      </c>
      <c r="I59" s="157">
        <v>0</v>
      </c>
      <c r="J59" s="157">
        <v>11486057</v>
      </c>
      <c r="K59" s="158">
        <v>8.0778345895393594E-2</v>
      </c>
      <c r="L59" s="158">
        <v>3.6604113501655399E-3</v>
      </c>
    </row>
    <row r="60" spans="1:12" ht="15.5" customHeight="1" x14ac:dyDescent="0.35">
      <c r="A60" s="13" t="s">
        <v>146</v>
      </c>
      <c r="B60" s="156" t="s">
        <v>152</v>
      </c>
      <c r="C60" s="157">
        <v>917947852</v>
      </c>
      <c r="D60" s="157">
        <v>69329746</v>
      </c>
      <c r="E60" s="157">
        <v>29065767</v>
      </c>
      <c r="F60" s="157">
        <v>16025276</v>
      </c>
      <c r="G60" s="157">
        <v>3134993</v>
      </c>
      <c r="H60" s="157">
        <v>9976169</v>
      </c>
      <c r="I60" s="157">
        <v>0</v>
      </c>
      <c r="J60" s="157">
        <v>11127541</v>
      </c>
      <c r="K60" s="158">
        <v>7.5526889516595294E-2</v>
      </c>
      <c r="L60" s="158">
        <v>3.4152190597424E-3</v>
      </c>
    </row>
    <row r="61" spans="1:12" ht="15.5" customHeight="1" x14ac:dyDescent="0.35">
      <c r="A61" s="13" t="s">
        <v>146</v>
      </c>
      <c r="B61" s="156" t="s">
        <v>154</v>
      </c>
      <c r="C61" s="157">
        <v>964050651.83000004</v>
      </c>
      <c r="D61" s="157">
        <v>70639051</v>
      </c>
      <c r="E61" s="157">
        <v>28943779</v>
      </c>
      <c r="F61" s="157">
        <v>16847899</v>
      </c>
      <c r="G61" s="157">
        <v>2412349</v>
      </c>
      <c r="H61" s="157">
        <v>10169008</v>
      </c>
      <c r="I61" s="157">
        <v>0</v>
      </c>
      <c r="J61" s="157">
        <v>12266016</v>
      </c>
      <c r="K61" s="158">
        <v>7.3273173837816605E-2</v>
      </c>
      <c r="L61" s="158">
        <v>2.50230524238616E-3</v>
      </c>
    </row>
    <row r="62" spans="1:12" ht="15.5" customHeight="1" x14ac:dyDescent="0.35">
      <c r="A62" s="13" t="s">
        <v>146</v>
      </c>
      <c r="B62" s="156" t="s">
        <v>156</v>
      </c>
      <c r="C62" s="157">
        <v>1024031094.6</v>
      </c>
      <c r="D62" s="157">
        <v>71580006.549999997</v>
      </c>
      <c r="E62" s="157">
        <v>30594175</v>
      </c>
      <c r="F62" s="157">
        <v>13061150.550000001</v>
      </c>
      <c r="G62" s="157">
        <v>4856688</v>
      </c>
      <c r="H62" s="157">
        <v>10537704</v>
      </c>
      <c r="I62" s="157">
        <v>0</v>
      </c>
      <c r="J62" s="157">
        <v>12530289</v>
      </c>
      <c r="K62" s="158">
        <v>6.9900227568734194E-2</v>
      </c>
      <c r="L62" s="158">
        <v>4.7427153585576304E-3</v>
      </c>
    </row>
    <row r="63" spans="1:12" ht="15.5" customHeight="1" x14ac:dyDescent="0.35">
      <c r="A63" s="13" t="s">
        <v>146</v>
      </c>
      <c r="B63" s="156" t="s">
        <v>158</v>
      </c>
      <c r="C63" s="157">
        <v>1070758047</v>
      </c>
      <c r="D63" s="157">
        <v>68947341</v>
      </c>
      <c r="E63" s="157">
        <v>27335464</v>
      </c>
      <c r="F63" s="157">
        <v>13188863</v>
      </c>
      <c r="G63" s="157">
        <v>3040435</v>
      </c>
      <c r="H63" s="157">
        <v>10013938</v>
      </c>
      <c r="I63" s="157">
        <v>0</v>
      </c>
      <c r="J63" s="157">
        <v>15368641</v>
      </c>
      <c r="K63" s="158">
        <v>6.43911490491932E-2</v>
      </c>
      <c r="L63" s="158">
        <v>2.8395163674170402E-3</v>
      </c>
    </row>
    <row r="64" spans="1:12" ht="15.5" customHeight="1" x14ac:dyDescent="0.35">
      <c r="A64" s="13" t="s">
        <v>146</v>
      </c>
      <c r="B64" s="156" t="s">
        <v>160</v>
      </c>
      <c r="C64" s="157">
        <v>1099506374</v>
      </c>
      <c r="D64" s="157">
        <v>73442223</v>
      </c>
      <c r="E64" s="157">
        <v>28695971</v>
      </c>
      <c r="F64" s="157">
        <v>14315404</v>
      </c>
      <c r="G64" s="157">
        <v>3789188</v>
      </c>
      <c r="H64" s="157">
        <v>10013940</v>
      </c>
      <c r="I64" s="157">
        <v>0</v>
      </c>
      <c r="J64" s="157">
        <v>16627720</v>
      </c>
      <c r="K64" s="158">
        <v>6.67956318732537E-2</v>
      </c>
      <c r="L64" s="158">
        <v>3.4462628772354898E-3</v>
      </c>
    </row>
    <row r="65" spans="1:12" ht="15.5" customHeight="1" x14ac:dyDescent="0.35">
      <c r="A65" s="13" t="s">
        <v>146</v>
      </c>
      <c r="B65" s="156" t="s">
        <v>162</v>
      </c>
      <c r="C65" s="157">
        <v>1126425893</v>
      </c>
      <c r="D65" s="157">
        <v>79074407</v>
      </c>
      <c r="E65" s="157">
        <v>40076648</v>
      </c>
      <c r="F65" s="157">
        <v>22648829</v>
      </c>
      <c r="G65" s="157">
        <v>5836783</v>
      </c>
      <c r="H65" s="157">
        <v>10013940</v>
      </c>
      <c r="I65" s="157">
        <v>0</v>
      </c>
      <c r="J65" s="157">
        <v>498207</v>
      </c>
      <c r="K65" s="158">
        <v>7.0199386831744301E-2</v>
      </c>
      <c r="L65" s="158">
        <v>5.1816839760802603E-3</v>
      </c>
    </row>
    <row r="66" spans="1:12" ht="15.5" customHeight="1" x14ac:dyDescent="0.35">
      <c r="A66" s="13" t="s">
        <v>146</v>
      </c>
      <c r="B66" s="156" t="s">
        <v>164</v>
      </c>
      <c r="C66" s="157">
        <v>1206727968.48</v>
      </c>
      <c r="D66" s="157">
        <v>86171680</v>
      </c>
      <c r="E66" s="157">
        <v>43938914</v>
      </c>
      <c r="F66" s="157">
        <v>25210785</v>
      </c>
      <c r="G66" s="157">
        <v>6412492</v>
      </c>
      <c r="H66" s="157">
        <v>10347344</v>
      </c>
      <c r="I66" s="157">
        <v>0</v>
      </c>
      <c r="J66" s="157">
        <v>262145</v>
      </c>
      <c r="K66" s="158">
        <v>7.1409366693093404E-2</v>
      </c>
      <c r="L66" s="158">
        <v>5.3139499269891002E-3</v>
      </c>
    </row>
    <row r="67" spans="1:12" ht="15.5" customHeight="1" x14ac:dyDescent="0.35">
      <c r="A67" s="13" t="s">
        <v>146</v>
      </c>
      <c r="B67" s="156" t="s">
        <v>166</v>
      </c>
      <c r="C67" s="157">
        <v>1405161947</v>
      </c>
      <c r="D67" s="157">
        <v>94011529</v>
      </c>
      <c r="E67" s="157">
        <v>47701873</v>
      </c>
      <c r="F67" s="157">
        <v>26590891</v>
      </c>
      <c r="G67" s="157">
        <v>8740566</v>
      </c>
      <c r="H67" s="157">
        <v>10978199</v>
      </c>
      <c r="I67" s="157">
        <v>0</v>
      </c>
      <c r="J67" s="157">
        <v>0</v>
      </c>
      <c r="K67" s="158">
        <v>6.6904408563520507E-2</v>
      </c>
      <c r="L67" s="158">
        <v>6.2203264318828003E-3</v>
      </c>
    </row>
    <row r="68" spans="1:12" ht="15.5" customHeight="1" x14ac:dyDescent="0.35">
      <c r="A68" s="13" t="s">
        <v>146</v>
      </c>
      <c r="B68" s="156" t="s">
        <v>168</v>
      </c>
      <c r="C68" s="157">
        <v>1484460778</v>
      </c>
      <c r="D68" s="157">
        <v>104317272</v>
      </c>
      <c r="E68" s="157">
        <v>54554122</v>
      </c>
      <c r="F68" s="157">
        <v>29707147</v>
      </c>
      <c r="G68" s="157">
        <v>9421051</v>
      </c>
      <c r="H68" s="157">
        <v>10352862</v>
      </c>
      <c r="I68" s="157">
        <v>0</v>
      </c>
      <c r="J68" s="157">
        <v>282090</v>
      </c>
      <c r="K68" s="158">
        <v>7.0272838155108194E-2</v>
      </c>
      <c r="L68" s="158">
        <v>6.3464465613519896E-3</v>
      </c>
    </row>
    <row r="69" spans="1:12" ht="15.5" customHeight="1" x14ac:dyDescent="0.35">
      <c r="A69" s="13" t="s">
        <v>213</v>
      </c>
      <c r="B69" s="156" t="s">
        <v>148</v>
      </c>
      <c r="C69" s="157">
        <v>554255167.88</v>
      </c>
      <c r="D69" s="157">
        <v>50010223.130000003</v>
      </c>
      <c r="E69" s="157">
        <v>22798927</v>
      </c>
      <c r="F69" s="157">
        <v>10603101</v>
      </c>
      <c r="G69" s="157">
        <v>143407</v>
      </c>
      <c r="H69" s="157">
        <v>5618604.5999999996</v>
      </c>
      <c r="I69" s="157">
        <v>834357.53</v>
      </c>
      <c r="J69" s="157">
        <v>10011826</v>
      </c>
      <c r="K69" s="158">
        <v>9.0229601866026396E-2</v>
      </c>
      <c r="L69" s="158">
        <v>2.58738228005207E-4</v>
      </c>
    </row>
    <row r="70" spans="1:12" ht="15.5" customHeight="1" x14ac:dyDescent="0.35">
      <c r="A70" s="13" t="s">
        <v>213</v>
      </c>
      <c r="B70" s="156" t="s">
        <v>150</v>
      </c>
      <c r="C70" s="157">
        <v>564066453.08000004</v>
      </c>
      <c r="D70" s="157">
        <v>48406003.079999998</v>
      </c>
      <c r="E70" s="157">
        <v>23573443.48</v>
      </c>
      <c r="F70" s="157">
        <v>8965015.3200000003</v>
      </c>
      <c r="G70" s="157">
        <v>178073.59</v>
      </c>
      <c r="H70" s="157">
        <v>4828259.6100000003</v>
      </c>
      <c r="I70" s="157">
        <v>843951.35</v>
      </c>
      <c r="J70" s="157">
        <v>10017259.73</v>
      </c>
      <c r="K70" s="158">
        <v>8.5816135343072295E-2</v>
      </c>
      <c r="L70" s="158">
        <v>3.1569611883077998E-4</v>
      </c>
    </row>
    <row r="71" spans="1:12" ht="15.5" customHeight="1" x14ac:dyDescent="0.35">
      <c r="A71" s="13" t="s">
        <v>213</v>
      </c>
      <c r="B71" s="156" t="s">
        <v>152</v>
      </c>
      <c r="C71" s="157">
        <v>583833165.02999997</v>
      </c>
      <c r="D71" s="157">
        <v>43523341.880000003</v>
      </c>
      <c r="E71" s="157">
        <v>23142771.190000001</v>
      </c>
      <c r="F71" s="157">
        <v>7138900.7999999998</v>
      </c>
      <c r="G71" s="157">
        <v>748653.83</v>
      </c>
      <c r="H71" s="157">
        <v>830016.35</v>
      </c>
      <c r="I71" s="157">
        <v>1061880.6200000001</v>
      </c>
      <c r="J71" s="157">
        <v>10601119.09</v>
      </c>
      <c r="K71" s="158">
        <v>7.4547566816906594E-2</v>
      </c>
      <c r="L71" s="158">
        <v>1.2823078147017101E-3</v>
      </c>
    </row>
    <row r="72" spans="1:12" ht="15.5" customHeight="1" x14ac:dyDescent="0.35">
      <c r="A72" s="13" t="s">
        <v>213</v>
      </c>
      <c r="B72" s="156" t="s">
        <v>154</v>
      </c>
      <c r="C72" s="157">
        <v>592293887.11000001</v>
      </c>
      <c r="D72" s="157">
        <v>45359387.189999998</v>
      </c>
      <c r="E72" s="157">
        <v>23365738.559999999</v>
      </c>
      <c r="F72" s="157">
        <v>8396526.7699999996</v>
      </c>
      <c r="G72" s="157">
        <v>122354.88</v>
      </c>
      <c r="H72" s="157">
        <v>820640</v>
      </c>
      <c r="I72" s="157">
        <v>1729964.97</v>
      </c>
      <c r="J72" s="157">
        <v>10924162.01</v>
      </c>
      <c r="K72" s="158">
        <v>7.6582568513957894E-2</v>
      </c>
      <c r="L72" s="158">
        <v>2.0657798883761999E-4</v>
      </c>
    </row>
    <row r="73" spans="1:12" ht="15.5" customHeight="1" x14ac:dyDescent="0.35">
      <c r="A73" s="13" t="s">
        <v>213</v>
      </c>
      <c r="B73" s="156" t="s">
        <v>156</v>
      </c>
      <c r="C73" s="157">
        <v>622431842.48000002</v>
      </c>
      <c r="D73" s="157">
        <v>45772436.079999998</v>
      </c>
      <c r="E73" s="157">
        <v>24691686.120000001</v>
      </c>
      <c r="F73" s="157">
        <v>8433869.5800000001</v>
      </c>
      <c r="G73" s="157">
        <v>368707.71</v>
      </c>
      <c r="H73" s="157">
        <v>958093.1</v>
      </c>
      <c r="I73" s="157">
        <v>1102373.22</v>
      </c>
      <c r="J73" s="157">
        <v>10217706.35</v>
      </c>
      <c r="K73" s="158">
        <v>7.3538069481833696E-2</v>
      </c>
      <c r="L73" s="158">
        <v>5.9236640036109203E-4</v>
      </c>
    </row>
    <row r="74" spans="1:12" ht="15.5" customHeight="1" x14ac:dyDescent="0.35">
      <c r="A74" s="13" t="s">
        <v>213</v>
      </c>
      <c r="B74" s="156" t="s">
        <v>158</v>
      </c>
      <c r="C74" s="157">
        <v>640334727.45000005</v>
      </c>
      <c r="D74" s="157">
        <v>45693988.710000001</v>
      </c>
      <c r="E74" s="157">
        <v>24131953.170000002</v>
      </c>
      <c r="F74" s="157">
        <v>9400218.0399999991</v>
      </c>
      <c r="G74" s="157">
        <v>85217.53</v>
      </c>
      <c r="H74" s="157">
        <v>515447</v>
      </c>
      <c r="I74" s="157">
        <v>733655.34</v>
      </c>
      <c r="J74" s="157">
        <v>10827497.630000001</v>
      </c>
      <c r="K74" s="158">
        <v>7.1359535491643297E-2</v>
      </c>
      <c r="L74" s="158">
        <v>1.3308278677834801E-4</v>
      </c>
    </row>
    <row r="75" spans="1:12" ht="15.5" customHeight="1" x14ac:dyDescent="0.35">
      <c r="A75" s="13" t="s">
        <v>213</v>
      </c>
      <c r="B75" s="156" t="s">
        <v>160</v>
      </c>
      <c r="C75" s="157">
        <v>661923112.85000002</v>
      </c>
      <c r="D75" s="157">
        <v>50450945.009999998</v>
      </c>
      <c r="E75" s="157">
        <v>31639953.559999999</v>
      </c>
      <c r="F75" s="157">
        <v>9344481.3900000006</v>
      </c>
      <c r="G75" s="157">
        <v>2619544.4700000002</v>
      </c>
      <c r="H75" s="157">
        <v>4897000</v>
      </c>
      <c r="I75" s="157">
        <v>903399.36</v>
      </c>
      <c r="J75" s="157">
        <v>1046566.23000001</v>
      </c>
      <c r="K75" s="158">
        <v>7.6218739050788797E-2</v>
      </c>
      <c r="L75" s="158">
        <v>3.95747545167473E-3</v>
      </c>
    </row>
    <row r="76" spans="1:12" ht="15.5" customHeight="1" x14ac:dyDescent="0.35">
      <c r="A76" s="13" t="s">
        <v>213</v>
      </c>
      <c r="B76" s="156" t="s">
        <v>162</v>
      </c>
      <c r="C76" s="157">
        <v>686105475.38</v>
      </c>
      <c r="D76" s="157">
        <v>54571976.350000001</v>
      </c>
      <c r="E76" s="157">
        <v>34113584.880000003</v>
      </c>
      <c r="F76" s="157">
        <v>8857454.0800000001</v>
      </c>
      <c r="G76" s="157">
        <v>2942073.54</v>
      </c>
      <c r="H76" s="157">
        <v>7523760.3899999997</v>
      </c>
      <c r="I76" s="157">
        <v>965075.45</v>
      </c>
      <c r="J76" s="157">
        <v>170028.00999999701</v>
      </c>
      <c r="K76" s="158">
        <v>7.9538756515206699E-2</v>
      </c>
      <c r="L76" s="158">
        <v>4.2880776288376499E-3</v>
      </c>
    </row>
    <row r="77" spans="1:12" ht="15.5" customHeight="1" x14ac:dyDescent="0.35">
      <c r="A77" s="13" t="s">
        <v>213</v>
      </c>
      <c r="B77" s="156" t="s">
        <v>164</v>
      </c>
      <c r="C77" s="157">
        <v>724367549.63999999</v>
      </c>
      <c r="D77" s="157">
        <v>57521817.219999999</v>
      </c>
      <c r="E77" s="157">
        <v>35483221.640000001</v>
      </c>
      <c r="F77" s="157">
        <v>9671214.4499999993</v>
      </c>
      <c r="G77" s="157">
        <v>2921064.08</v>
      </c>
      <c r="H77" s="157">
        <v>7361516.3899999997</v>
      </c>
      <c r="I77" s="157">
        <v>551281.03</v>
      </c>
      <c r="J77" s="157">
        <v>1533519.6300000099</v>
      </c>
      <c r="K77" s="158">
        <v>7.9409710234241607E-2</v>
      </c>
      <c r="L77" s="158">
        <v>4.0325716985137299E-3</v>
      </c>
    </row>
    <row r="78" spans="1:12" ht="15.5" customHeight="1" x14ac:dyDescent="0.35">
      <c r="A78" s="13" t="s">
        <v>213</v>
      </c>
      <c r="B78" s="156" t="s">
        <v>123</v>
      </c>
      <c r="C78" s="157">
        <v>830382738.75</v>
      </c>
      <c r="D78" s="157">
        <v>66530884.140000001</v>
      </c>
      <c r="E78" s="157">
        <v>38527609.520000003</v>
      </c>
      <c r="F78" s="157">
        <v>12192020.449999999</v>
      </c>
      <c r="G78" s="157">
        <v>3451972.95</v>
      </c>
      <c r="H78" s="157">
        <v>8633620.3599999994</v>
      </c>
      <c r="I78" s="157">
        <v>687483.34</v>
      </c>
      <c r="J78" s="157">
        <v>3038177.52</v>
      </c>
      <c r="K78" s="158">
        <v>8.0120745573482102E-2</v>
      </c>
      <c r="L78" s="158">
        <v>4.1570865926191603E-3</v>
      </c>
    </row>
    <row r="79" spans="1:12" ht="15.5" customHeight="1" x14ac:dyDescent="0.35">
      <c r="A79" s="13" t="s">
        <v>213</v>
      </c>
      <c r="B79" s="156" t="s">
        <v>166</v>
      </c>
      <c r="C79" s="157">
        <v>879796658.19000006</v>
      </c>
      <c r="D79" s="157">
        <v>65789124.57</v>
      </c>
      <c r="E79" s="157">
        <v>37493528.829999998</v>
      </c>
      <c r="F79" s="157">
        <v>10149873.65</v>
      </c>
      <c r="G79" s="157">
        <v>3297562.28</v>
      </c>
      <c r="H79" s="157">
        <v>10578385.939999999</v>
      </c>
      <c r="I79" s="157">
        <v>513524.57</v>
      </c>
      <c r="J79" s="157">
        <v>3756249.3</v>
      </c>
      <c r="K79" s="158">
        <v>7.4777647718448401E-2</v>
      </c>
      <c r="L79" s="158">
        <v>3.7480959370589698E-3</v>
      </c>
    </row>
    <row r="80" spans="1:12" ht="15.5" customHeight="1" x14ac:dyDescent="0.35">
      <c r="A80" s="13" t="s">
        <v>213</v>
      </c>
      <c r="B80" s="156" t="s">
        <v>168</v>
      </c>
      <c r="C80" s="157">
        <v>890620678.50999999</v>
      </c>
      <c r="D80" s="157">
        <v>65234796.909999996</v>
      </c>
      <c r="E80" s="157">
        <v>40664174.740000002</v>
      </c>
      <c r="F80" s="157">
        <v>12467866.949999999</v>
      </c>
      <c r="G80" s="157">
        <v>4167271.09</v>
      </c>
      <c r="H80" s="157">
        <v>3246203.2</v>
      </c>
      <c r="I80" s="157">
        <v>427842.96</v>
      </c>
      <c r="J80" s="157">
        <v>4261437.97</v>
      </c>
      <c r="K80" s="158">
        <v>7.32464431649366E-2</v>
      </c>
      <c r="L80" s="158">
        <v>4.6790639276103599E-3</v>
      </c>
    </row>
    <row r="81" spans="1:12" ht="15.5" customHeight="1" x14ac:dyDescent="0.35">
      <c r="A81" s="13" t="s">
        <v>136</v>
      </c>
      <c r="B81" s="156" t="s">
        <v>148</v>
      </c>
      <c r="C81" s="157">
        <v>1443406379</v>
      </c>
      <c r="D81" s="157">
        <v>117190864</v>
      </c>
      <c r="E81" s="157">
        <v>58229710</v>
      </c>
      <c r="F81" s="157">
        <v>40421157</v>
      </c>
      <c r="G81" s="157">
        <v>8292958</v>
      </c>
      <c r="H81" s="157">
        <v>5636795</v>
      </c>
      <c r="I81" s="157">
        <v>3415450</v>
      </c>
      <c r="J81" s="157">
        <v>1194794</v>
      </c>
      <c r="K81" s="158">
        <v>8.1190485025561906E-2</v>
      </c>
      <c r="L81" s="158">
        <v>5.7454076139980799E-3</v>
      </c>
    </row>
    <row r="82" spans="1:12" ht="15.5" customHeight="1" x14ac:dyDescent="0.35">
      <c r="A82" s="13" t="s">
        <v>136</v>
      </c>
      <c r="B82" s="156" t="s">
        <v>150</v>
      </c>
      <c r="C82" s="157">
        <v>1474299462.5699999</v>
      </c>
      <c r="D82" s="157">
        <v>113946348.92</v>
      </c>
      <c r="E82" s="157">
        <v>58488541</v>
      </c>
      <c r="F82" s="157">
        <v>35919448</v>
      </c>
      <c r="G82" s="157">
        <v>9237094</v>
      </c>
      <c r="H82" s="157">
        <v>5665065</v>
      </c>
      <c r="I82" s="157">
        <v>2950345.92</v>
      </c>
      <c r="J82" s="157">
        <v>1685855</v>
      </c>
      <c r="K82" s="158">
        <v>7.7288469414055594E-2</v>
      </c>
      <c r="L82" s="158">
        <v>6.2654123090419402E-3</v>
      </c>
    </row>
    <row r="83" spans="1:12" ht="15.5" customHeight="1" x14ac:dyDescent="0.35">
      <c r="A83" s="13" t="s">
        <v>136</v>
      </c>
      <c r="B83" s="156" t="s">
        <v>152</v>
      </c>
      <c r="C83" s="157">
        <v>1515216864.51</v>
      </c>
      <c r="D83" s="157">
        <v>117910100.75</v>
      </c>
      <c r="E83" s="157">
        <v>60832329</v>
      </c>
      <c r="F83" s="157">
        <v>35953172</v>
      </c>
      <c r="G83" s="157">
        <v>10678186</v>
      </c>
      <c r="H83" s="157">
        <v>5778523.75</v>
      </c>
      <c r="I83" s="157">
        <v>2581919</v>
      </c>
      <c r="J83" s="157">
        <v>2085971</v>
      </c>
      <c r="K83" s="158">
        <v>7.7817310189542105E-2</v>
      </c>
      <c r="L83" s="158">
        <v>7.0472988059390304E-3</v>
      </c>
    </row>
    <row r="84" spans="1:12" ht="15.5" customHeight="1" x14ac:dyDescent="0.35">
      <c r="A84" s="13" t="s">
        <v>136</v>
      </c>
      <c r="B84" s="156" t="s">
        <v>154</v>
      </c>
      <c r="C84" s="157">
        <v>1578488929.5</v>
      </c>
      <c r="D84" s="157">
        <v>118200295.40000001</v>
      </c>
      <c r="E84" s="157">
        <v>60670155</v>
      </c>
      <c r="F84" s="157">
        <v>35535674</v>
      </c>
      <c r="G84" s="157">
        <v>11846346</v>
      </c>
      <c r="H84" s="157">
        <v>5893874.4000000004</v>
      </c>
      <c r="I84" s="157">
        <v>2862074</v>
      </c>
      <c r="J84" s="157">
        <v>1392172.00000001</v>
      </c>
      <c r="K84" s="158">
        <v>7.4881928654032995E-2</v>
      </c>
      <c r="L84" s="158">
        <v>7.5048647973428801E-3</v>
      </c>
    </row>
    <row r="85" spans="1:12" ht="15.5" customHeight="1" x14ac:dyDescent="0.35">
      <c r="A85" s="13" t="s">
        <v>136</v>
      </c>
      <c r="B85" s="156" t="s">
        <v>156</v>
      </c>
      <c r="C85" s="157">
        <v>1644920116</v>
      </c>
      <c r="D85" s="157">
        <v>124956436</v>
      </c>
      <c r="E85" s="157">
        <v>65489302</v>
      </c>
      <c r="F85" s="157">
        <v>36019995</v>
      </c>
      <c r="G85" s="157">
        <v>11733980</v>
      </c>
      <c r="H85" s="157">
        <v>6011743</v>
      </c>
      <c r="I85" s="157">
        <v>4556263</v>
      </c>
      <c r="J85" s="157">
        <v>1145153</v>
      </c>
      <c r="K85" s="158">
        <v>7.5965048262562604E-2</v>
      </c>
      <c r="L85" s="158">
        <v>7.1334649542336799E-3</v>
      </c>
    </row>
    <row r="86" spans="1:12" ht="15.5" customHeight="1" x14ac:dyDescent="0.35">
      <c r="A86" s="13" t="s">
        <v>136</v>
      </c>
      <c r="B86" s="156" t="s">
        <v>158</v>
      </c>
      <c r="C86" s="157">
        <v>1724913095</v>
      </c>
      <c r="D86" s="157">
        <v>132576831</v>
      </c>
      <c r="E86" s="157">
        <v>68161229</v>
      </c>
      <c r="F86" s="157">
        <v>38060617</v>
      </c>
      <c r="G86" s="157">
        <v>12478741</v>
      </c>
      <c r="H86" s="157">
        <v>6021060</v>
      </c>
      <c r="I86" s="157">
        <v>6579157</v>
      </c>
      <c r="J86" s="157">
        <v>1276027</v>
      </c>
      <c r="K86" s="158">
        <v>7.6860006097872399E-2</v>
      </c>
      <c r="L86" s="158">
        <v>7.2344172214658699E-3</v>
      </c>
    </row>
    <row r="87" spans="1:12" ht="15.5" customHeight="1" x14ac:dyDescent="0.35">
      <c r="A87" s="13" t="s">
        <v>136</v>
      </c>
      <c r="B87" s="156" t="s">
        <v>160</v>
      </c>
      <c r="C87" s="157">
        <v>1779313532</v>
      </c>
      <c r="D87" s="157">
        <v>136449305</v>
      </c>
      <c r="E87" s="157">
        <v>70904853</v>
      </c>
      <c r="F87" s="157">
        <v>39213507</v>
      </c>
      <c r="G87" s="157">
        <v>13760871</v>
      </c>
      <c r="H87" s="157">
        <v>6021103</v>
      </c>
      <c r="I87" s="157">
        <v>5194206</v>
      </c>
      <c r="J87" s="157">
        <v>1354765</v>
      </c>
      <c r="K87" s="158">
        <v>7.6686487539172996E-2</v>
      </c>
      <c r="L87" s="158">
        <v>7.7338089957267901E-3</v>
      </c>
    </row>
    <row r="88" spans="1:12" ht="15.5" customHeight="1" x14ac:dyDescent="0.35">
      <c r="A88" s="13" t="s">
        <v>136</v>
      </c>
      <c r="B88" s="156" t="s">
        <v>162</v>
      </c>
      <c r="C88" s="157">
        <v>1845479228.05</v>
      </c>
      <c r="D88" s="157">
        <v>142561458.80000001</v>
      </c>
      <c r="E88" s="157">
        <v>76028678.120000005</v>
      </c>
      <c r="F88" s="157">
        <v>39707278.740000002</v>
      </c>
      <c r="G88" s="157">
        <v>13643241.460000001</v>
      </c>
      <c r="H88" s="157">
        <v>6021103</v>
      </c>
      <c r="I88" s="157">
        <v>5440122.71</v>
      </c>
      <c r="J88" s="157">
        <v>1721034.76999998</v>
      </c>
      <c r="K88" s="158">
        <v>7.7249018375912901E-2</v>
      </c>
      <c r="L88" s="158">
        <v>7.3927905839481804E-3</v>
      </c>
    </row>
    <row r="89" spans="1:12" ht="15.5" customHeight="1" x14ac:dyDescent="0.35">
      <c r="A89" s="13" t="s">
        <v>136</v>
      </c>
      <c r="B89" s="156" t="s">
        <v>164</v>
      </c>
      <c r="C89" s="157">
        <v>2004977896.24</v>
      </c>
      <c r="D89" s="157">
        <v>158608067</v>
      </c>
      <c r="E89" s="157">
        <v>84382238</v>
      </c>
      <c r="F89" s="157">
        <v>45062788</v>
      </c>
      <c r="G89" s="157">
        <v>17546747</v>
      </c>
      <c r="H89" s="157">
        <v>6021103</v>
      </c>
      <c r="I89" s="157">
        <v>4662752</v>
      </c>
      <c r="J89" s="157">
        <v>932439</v>
      </c>
      <c r="K89" s="158">
        <v>7.9107139932785703E-2</v>
      </c>
      <c r="L89" s="158">
        <v>8.7515912434276595E-3</v>
      </c>
    </row>
    <row r="90" spans="1:12" ht="15.5" customHeight="1" x14ac:dyDescent="0.35">
      <c r="A90" s="13" t="s">
        <v>136</v>
      </c>
      <c r="B90" s="156" t="s">
        <v>166</v>
      </c>
      <c r="C90" s="157">
        <v>2313467400</v>
      </c>
      <c r="D90" s="157">
        <v>173953344</v>
      </c>
      <c r="E90" s="157">
        <v>91179424</v>
      </c>
      <c r="F90" s="157">
        <v>47853979</v>
      </c>
      <c r="G90" s="157">
        <v>20723329</v>
      </c>
      <c r="H90" s="157">
        <v>6021103</v>
      </c>
      <c r="I90" s="157">
        <v>5473771</v>
      </c>
      <c r="J90" s="157">
        <v>2701738</v>
      </c>
      <c r="K90" s="158">
        <v>7.5191612382348699E-2</v>
      </c>
      <c r="L90" s="158">
        <v>8.9576922501695896E-3</v>
      </c>
    </row>
    <row r="91" spans="1:12" ht="15.5" customHeight="1" x14ac:dyDescent="0.35">
      <c r="A91" s="13" t="s">
        <v>136</v>
      </c>
      <c r="B91" s="156" t="s">
        <v>168</v>
      </c>
      <c r="C91" s="157">
        <v>2390521172</v>
      </c>
      <c r="D91" s="157">
        <v>203100831</v>
      </c>
      <c r="E91" s="157">
        <v>114313857</v>
      </c>
      <c r="F91" s="157">
        <v>46371119</v>
      </c>
      <c r="G91" s="157">
        <v>27373811</v>
      </c>
      <c r="H91" s="157">
        <v>6021103</v>
      </c>
      <c r="I91" s="157">
        <v>6642348</v>
      </c>
      <c r="J91" s="157">
        <v>2378593</v>
      </c>
      <c r="K91" s="158">
        <v>8.4960900317012505E-2</v>
      </c>
      <c r="L91" s="158">
        <v>1.14509803638752E-2</v>
      </c>
    </row>
    <row r="92" spans="1:12" ht="15.5" customHeight="1" x14ac:dyDescent="0.35">
      <c r="A92" s="13" t="s">
        <v>134</v>
      </c>
      <c r="B92" s="156" t="s">
        <v>148</v>
      </c>
      <c r="C92" s="157">
        <v>40684865</v>
      </c>
      <c r="D92" s="157">
        <v>1269344</v>
      </c>
      <c r="E92" s="157">
        <v>425015</v>
      </c>
      <c r="F92" s="157">
        <v>14169</v>
      </c>
      <c r="G92" s="157">
        <v>5036</v>
      </c>
      <c r="H92" s="157">
        <v>493371</v>
      </c>
      <c r="I92" s="157">
        <v>331753</v>
      </c>
      <c r="J92" s="157">
        <v>0</v>
      </c>
      <c r="K92" s="158">
        <v>3.1199415310828701E-2</v>
      </c>
      <c r="L92" s="158">
        <v>1.2378067372227999E-4</v>
      </c>
    </row>
    <row r="93" spans="1:12" ht="15.5" customHeight="1" x14ac:dyDescent="0.35">
      <c r="A93" s="13" t="s">
        <v>134</v>
      </c>
      <c r="B93" s="156" t="s">
        <v>150</v>
      </c>
      <c r="C93" s="157">
        <v>39703844.049999997</v>
      </c>
      <c r="D93" s="157">
        <v>1227963.4099999999</v>
      </c>
      <c r="E93" s="157">
        <v>237638.57</v>
      </c>
      <c r="F93" s="157">
        <v>102297.76</v>
      </c>
      <c r="G93" s="157">
        <v>43461.22</v>
      </c>
      <c r="H93" s="157">
        <v>495896.86</v>
      </c>
      <c r="I93" s="157">
        <v>348669</v>
      </c>
      <c r="J93" s="157">
        <v>0</v>
      </c>
      <c r="K93" s="158">
        <v>3.0928073575284001E-2</v>
      </c>
      <c r="L93" s="158">
        <v>1.09463506720579E-3</v>
      </c>
    </row>
    <row r="94" spans="1:12" ht="15.5" customHeight="1" x14ac:dyDescent="0.35">
      <c r="A94" s="13" t="s">
        <v>134</v>
      </c>
      <c r="B94" s="156" t="s">
        <v>152</v>
      </c>
      <c r="C94" s="157">
        <v>41510808.530000001</v>
      </c>
      <c r="D94" s="157">
        <v>1098640.6399999999</v>
      </c>
      <c r="E94" s="157">
        <v>264385.86</v>
      </c>
      <c r="F94" s="157">
        <v>93641.63</v>
      </c>
      <c r="G94" s="157">
        <v>42248.02</v>
      </c>
      <c r="H94" s="157">
        <v>489551.12</v>
      </c>
      <c r="I94" s="157">
        <v>208814.01</v>
      </c>
      <c r="J94" s="157">
        <v>0</v>
      </c>
      <c r="K94" s="158">
        <v>2.64663753587456E-2</v>
      </c>
      <c r="L94" s="158">
        <v>1.01775950640584E-3</v>
      </c>
    </row>
    <row r="95" spans="1:12" ht="15.5" customHeight="1" x14ac:dyDescent="0.35">
      <c r="A95" s="13" t="s">
        <v>134</v>
      </c>
      <c r="B95" s="156" t="s">
        <v>154</v>
      </c>
      <c r="C95" s="157">
        <v>41857448.380000003</v>
      </c>
      <c r="D95" s="157">
        <v>1073176.75</v>
      </c>
      <c r="E95" s="157">
        <v>258069</v>
      </c>
      <c r="F95" s="157">
        <v>94914.52</v>
      </c>
      <c r="G95" s="157">
        <v>44075.88</v>
      </c>
      <c r="H95" s="157">
        <v>481616.15</v>
      </c>
      <c r="I95" s="157">
        <v>194501.2</v>
      </c>
      <c r="J95" s="157">
        <v>0</v>
      </c>
      <c r="K95" s="158">
        <v>2.5638847840347E-2</v>
      </c>
      <c r="L95" s="158">
        <v>1.05299968597847E-3</v>
      </c>
    </row>
    <row r="96" spans="1:12" ht="15.5" customHeight="1" x14ac:dyDescent="0.35">
      <c r="A96" s="13" t="s">
        <v>134</v>
      </c>
      <c r="B96" s="156" t="s">
        <v>156</v>
      </c>
      <c r="C96" s="157">
        <v>43318638.549999997</v>
      </c>
      <c r="D96" s="157">
        <v>894094.97</v>
      </c>
      <c r="E96" s="157">
        <v>257146.96</v>
      </c>
      <c r="F96" s="157">
        <v>52358.87</v>
      </c>
      <c r="G96" s="157">
        <v>83933.08</v>
      </c>
      <c r="H96" s="157">
        <v>305621.98</v>
      </c>
      <c r="I96" s="157">
        <v>195034.08</v>
      </c>
      <c r="J96" s="157">
        <v>0</v>
      </c>
      <c r="K96" s="158">
        <v>2.0639960070952E-2</v>
      </c>
      <c r="L96" s="158">
        <v>1.9375742823293299E-3</v>
      </c>
    </row>
    <row r="97" spans="1:12" ht="15.5" customHeight="1" x14ac:dyDescent="0.35">
      <c r="A97" s="13" t="s">
        <v>134</v>
      </c>
      <c r="B97" s="156" t="s">
        <v>158</v>
      </c>
      <c r="C97" s="157">
        <v>47013217.630000003</v>
      </c>
      <c r="D97" s="157">
        <v>1038321.89</v>
      </c>
      <c r="E97" s="157">
        <v>290880.77</v>
      </c>
      <c r="F97" s="157">
        <v>110850</v>
      </c>
      <c r="G97" s="157">
        <v>26491.38</v>
      </c>
      <c r="H97" s="157">
        <v>404315.54</v>
      </c>
      <c r="I97" s="157">
        <v>205784.2</v>
      </c>
      <c r="J97" s="157">
        <v>0</v>
      </c>
      <c r="K97" s="158">
        <v>2.2085744017176698E-2</v>
      </c>
      <c r="L97" s="158">
        <v>5.6348791543030599E-4</v>
      </c>
    </row>
    <row r="98" spans="1:12" ht="15.5" customHeight="1" x14ac:dyDescent="0.35">
      <c r="A98" s="13" t="s">
        <v>134</v>
      </c>
      <c r="B98" s="156" t="s">
        <v>160</v>
      </c>
      <c r="C98" s="157">
        <v>49874351.469999999</v>
      </c>
      <c r="D98" s="157">
        <v>1425496.75</v>
      </c>
      <c r="E98" s="157">
        <v>486027.75</v>
      </c>
      <c r="F98" s="157">
        <v>151876.9</v>
      </c>
      <c r="G98" s="157">
        <v>79246.61</v>
      </c>
      <c r="H98" s="157">
        <v>146624.07999999999</v>
      </c>
      <c r="I98" s="157">
        <v>561721.4</v>
      </c>
      <c r="J98" s="157">
        <v>0</v>
      </c>
      <c r="K98" s="158">
        <v>2.8581760122885099E-2</v>
      </c>
      <c r="L98" s="158">
        <v>1.5889251221174799E-3</v>
      </c>
    </row>
    <row r="99" spans="1:12" ht="15.5" customHeight="1" x14ac:dyDescent="0.35">
      <c r="A99" s="13" t="s">
        <v>134</v>
      </c>
      <c r="B99" s="156" t="s">
        <v>162</v>
      </c>
      <c r="C99" s="157">
        <v>52615300.93</v>
      </c>
      <c r="D99" s="157">
        <v>1511145.72</v>
      </c>
      <c r="E99" s="157">
        <v>630028.81999999995</v>
      </c>
      <c r="F99" s="157">
        <v>115211.66</v>
      </c>
      <c r="G99" s="157">
        <v>44117.43</v>
      </c>
      <c r="H99" s="157">
        <v>118378</v>
      </c>
      <c r="I99" s="157">
        <v>603409.80000000005</v>
      </c>
      <c r="J99" s="157">
        <v>0</v>
      </c>
      <c r="K99" s="158">
        <v>2.8720651470005801E-2</v>
      </c>
      <c r="L99" s="158">
        <v>8.3849050029561397E-4</v>
      </c>
    </row>
    <row r="100" spans="1:12" ht="15.5" customHeight="1" x14ac:dyDescent="0.35">
      <c r="A100" s="13" t="s">
        <v>134</v>
      </c>
      <c r="B100" s="156" t="s">
        <v>164</v>
      </c>
      <c r="C100" s="157">
        <v>59166427.009999998</v>
      </c>
      <c r="D100" s="157">
        <v>1824227.75</v>
      </c>
      <c r="E100" s="157">
        <v>903641.16</v>
      </c>
      <c r="F100" s="157">
        <v>76592.19</v>
      </c>
      <c r="G100" s="157">
        <v>78790.16</v>
      </c>
      <c r="H100" s="157">
        <v>154734.57999999999</v>
      </c>
      <c r="I100" s="157">
        <v>609717.72</v>
      </c>
      <c r="J100" s="157">
        <v>751.93999999985704</v>
      </c>
      <c r="K100" s="158">
        <v>3.08321431965408E-2</v>
      </c>
      <c r="L100" s="158">
        <v>1.33167007003285E-3</v>
      </c>
    </row>
    <row r="101" spans="1:12" ht="15.5" customHeight="1" x14ac:dyDescent="0.35">
      <c r="A101" s="13" t="s">
        <v>134</v>
      </c>
      <c r="B101" s="156" t="s">
        <v>166</v>
      </c>
      <c r="C101" s="157">
        <v>76610888.680000007</v>
      </c>
      <c r="D101" s="157">
        <v>1490992.45</v>
      </c>
      <c r="E101" s="157">
        <v>559246.43999999994</v>
      </c>
      <c r="F101" s="157">
        <v>47364.480000000003</v>
      </c>
      <c r="G101" s="157">
        <v>251238.88</v>
      </c>
      <c r="H101" s="157">
        <v>144941.73000000001</v>
      </c>
      <c r="I101" s="157">
        <v>488200.92</v>
      </c>
      <c r="J101" s="157">
        <v>0</v>
      </c>
      <c r="K101" s="158">
        <v>1.9461886889575199E-2</v>
      </c>
      <c r="L101" s="158">
        <v>3.27941477156612E-3</v>
      </c>
    </row>
    <row r="102" spans="1:12" ht="15.5" customHeight="1" x14ac:dyDescent="0.35">
      <c r="A102" s="13" t="s">
        <v>134</v>
      </c>
      <c r="B102" s="156" t="s">
        <v>168</v>
      </c>
      <c r="C102" s="157">
        <v>72986444.799999997</v>
      </c>
      <c r="D102" s="157">
        <v>1687035.04</v>
      </c>
      <c r="E102" s="157">
        <v>856868.37</v>
      </c>
      <c r="F102" s="157">
        <v>91085.66</v>
      </c>
      <c r="G102" s="157">
        <v>376094.01</v>
      </c>
      <c r="H102" s="157">
        <v>152034.57999999999</v>
      </c>
      <c r="I102" s="157">
        <v>210067.5</v>
      </c>
      <c r="J102" s="157">
        <v>884.91999999992504</v>
      </c>
      <c r="K102" s="158">
        <v>2.3114361092979301E-2</v>
      </c>
      <c r="L102" s="158">
        <v>5.15292957521888E-3</v>
      </c>
    </row>
    <row r="103" spans="1:12" ht="15.5" customHeight="1" x14ac:dyDescent="0.35">
      <c r="A103" s="13" t="s">
        <v>248</v>
      </c>
      <c r="B103" s="156" t="s">
        <v>148</v>
      </c>
      <c r="C103" s="157">
        <v>43437663</v>
      </c>
      <c r="D103" s="157">
        <v>874127</v>
      </c>
      <c r="E103" s="157">
        <v>550778</v>
      </c>
      <c r="F103" s="157">
        <v>75311</v>
      </c>
      <c r="G103" s="157">
        <v>198871</v>
      </c>
      <c r="H103" s="157">
        <v>0</v>
      </c>
      <c r="I103" s="157">
        <v>48949</v>
      </c>
      <c r="J103" s="157">
        <v>218</v>
      </c>
      <c r="K103" s="158">
        <v>2.0123711535770201E-2</v>
      </c>
      <c r="L103" s="158">
        <v>4.578307999673E-3</v>
      </c>
    </row>
    <row r="104" spans="1:12" ht="15.5" customHeight="1" x14ac:dyDescent="0.35">
      <c r="A104" s="13" t="s">
        <v>248</v>
      </c>
      <c r="B104" s="156" t="s">
        <v>150</v>
      </c>
      <c r="C104" s="157">
        <v>43808193</v>
      </c>
      <c r="D104" s="157">
        <v>1030435</v>
      </c>
      <c r="E104" s="157">
        <v>743975</v>
      </c>
      <c r="F104" s="157">
        <v>0</v>
      </c>
      <c r="G104" s="157">
        <v>193174</v>
      </c>
      <c r="H104" s="157">
        <v>0</v>
      </c>
      <c r="I104" s="157">
        <v>91374</v>
      </c>
      <c r="J104" s="157">
        <v>1912</v>
      </c>
      <c r="K104" s="158">
        <v>2.3521513430147599E-2</v>
      </c>
      <c r="L104" s="158">
        <v>4.4095404711168998E-3</v>
      </c>
    </row>
    <row r="105" spans="1:12" ht="15.5" customHeight="1" x14ac:dyDescent="0.35">
      <c r="A105" s="13" t="s">
        <v>248</v>
      </c>
      <c r="B105" s="156" t="s">
        <v>152</v>
      </c>
      <c r="C105" s="157">
        <v>45995752</v>
      </c>
      <c r="D105" s="157">
        <v>1036216</v>
      </c>
      <c r="E105" s="157">
        <v>642037</v>
      </c>
      <c r="F105" s="157">
        <v>33947</v>
      </c>
      <c r="G105" s="157">
        <v>233967</v>
      </c>
      <c r="H105" s="157">
        <v>0</v>
      </c>
      <c r="I105" s="157">
        <v>125437</v>
      </c>
      <c r="J105" s="157">
        <v>828</v>
      </c>
      <c r="K105" s="158">
        <v>2.2528515242016298E-2</v>
      </c>
      <c r="L105" s="158">
        <v>5.0867088769415E-3</v>
      </c>
    </row>
    <row r="106" spans="1:12" ht="15.5" customHeight="1" x14ac:dyDescent="0.35">
      <c r="A106" s="13" t="s">
        <v>248</v>
      </c>
      <c r="B106" s="156" t="s">
        <v>154</v>
      </c>
      <c r="C106" s="157">
        <v>44778406</v>
      </c>
      <c r="D106" s="157">
        <v>1141492</v>
      </c>
      <c r="E106" s="157">
        <v>658289</v>
      </c>
      <c r="F106" s="157">
        <v>62372</v>
      </c>
      <c r="G106" s="157">
        <v>213981</v>
      </c>
      <c r="H106" s="157">
        <v>0</v>
      </c>
      <c r="I106" s="157">
        <v>204969</v>
      </c>
      <c r="J106" s="157">
        <v>1881</v>
      </c>
      <c r="K106" s="158">
        <v>2.5492019523875E-2</v>
      </c>
      <c r="L106" s="158">
        <v>4.7786649663232802E-3</v>
      </c>
    </row>
    <row r="107" spans="1:12" ht="15.5" customHeight="1" x14ac:dyDescent="0.35">
      <c r="A107" s="13" t="s">
        <v>248</v>
      </c>
      <c r="B107" s="156" t="s">
        <v>156</v>
      </c>
      <c r="C107" s="157">
        <v>46876595</v>
      </c>
      <c r="D107" s="157">
        <v>1384915</v>
      </c>
      <c r="E107" s="157">
        <v>742410</v>
      </c>
      <c r="F107" s="157">
        <v>93149</v>
      </c>
      <c r="G107" s="157">
        <v>268817</v>
      </c>
      <c r="H107" s="157">
        <v>0</v>
      </c>
      <c r="I107" s="157">
        <v>278572</v>
      </c>
      <c r="J107" s="157">
        <v>1967</v>
      </c>
      <c r="K107" s="158">
        <v>2.95438480546635E-2</v>
      </c>
      <c r="L107" s="158">
        <v>5.7345675384485604E-3</v>
      </c>
    </row>
    <row r="108" spans="1:12" ht="15.5" customHeight="1" x14ac:dyDescent="0.35">
      <c r="A108" s="13" t="s">
        <v>248</v>
      </c>
      <c r="B108" s="156" t="s">
        <v>158</v>
      </c>
      <c r="C108" s="157">
        <v>48635865</v>
      </c>
      <c r="D108" s="157">
        <v>1549056</v>
      </c>
      <c r="E108" s="157">
        <v>952001</v>
      </c>
      <c r="F108" s="157">
        <v>124144</v>
      </c>
      <c r="G108" s="157">
        <v>317234</v>
      </c>
      <c r="H108" s="157">
        <v>0</v>
      </c>
      <c r="I108" s="157">
        <v>154267</v>
      </c>
      <c r="J108" s="157">
        <v>1410</v>
      </c>
      <c r="K108" s="158">
        <v>3.1850076070406103E-2</v>
      </c>
      <c r="L108" s="158">
        <v>6.52263509654861E-3</v>
      </c>
    </row>
    <row r="109" spans="1:12" ht="15.5" customHeight="1" x14ac:dyDescent="0.35">
      <c r="A109" s="13" t="s">
        <v>248</v>
      </c>
      <c r="B109" s="156" t="s">
        <v>160</v>
      </c>
      <c r="C109" s="157">
        <v>50412863</v>
      </c>
      <c r="D109" s="157">
        <v>1719099</v>
      </c>
      <c r="E109" s="157">
        <v>1240950</v>
      </c>
      <c r="F109" s="157">
        <v>132335</v>
      </c>
      <c r="G109" s="157">
        <v>314204</v>
      </c>
      <c r="H109" s="157">
        <v>0</v>
      </c>
      <c r="I109" s="157">
        <v>30353</v>
      </c>
      <c r="J109" s="157">
        <v>1257</v>
      </c>
      <c r="K109" s="158">
        <v>3.4100404097263802E-2</v>
      </c>
      <c r="L109" s="158">
        <v>6.2326156719169096E-3</v>
      </c>
    </row>
    <row r="110" spans="1:12" ht="15.5" customHeight="1" x14ac:dyDescent="0.35">
      <c r="A110" s="13" t="s">
        <v>248</v>
      </c>
      <c r="B110" s="156" t="s">
        <v>162</v>
      </c>
      <c r="C110" s="157">
        <v>52392340</v>
      </c>
      <c r="D110" s="157">
        <v>2179571</v>
      </c>
      <c r="E110" s="157">
        <v>1638813</v>
      </c>
      <c r="F110" s="157">
        <v>143663</v>
      </c>
      <c r="G110" s="157">
        <v>309127</v>
      </c>
      <c r="H110" s="157">
        <v>0</v>
      </c>
      <c r="I110" s="157">
        <v>86440</v>
      </c>
      <c r="J110" s="157">
        <v>1528</v>
      </c>
      <c r="K110" s="158">
        <v>4.1600947772136201E-2</v>
      </c>
      <c r="L110" s="158">
        <v>5.9002327439469197E-3</v>
      </c>
    </row>
    <row r="111" spans="1:12" ht="15.5" customHeight="1" x14ac:dyDescent="0.35">
      <c r="A111" s="13" t="s">
        <v>248</v>
      </c>
      <c r="B111" s="156" t="s">
        <v>164</v>
      </c>
      <c r="C111" s="157">
        <v>56113733</v>
      </c>
      <c r="D111" s="157">
        <v>2332427</v>
      </c>
      <c r="E111" s="157">
        <v>1766220</v>
      </c>
      <c r="F111" s="157">
        <v>102355</v>
      </c>
      <c r="G111" s="157">
        <v>363305</v>
      </c>
      <c r="H111" s="157">
        <v>0</v>
      </c>
      <c r="I111" s="157">
        <v>68709</v>
      </c>
      <c r="J111" s="157">
        <v>31838</v>
      </c>
      <c r="K111" s="158">
        <v>4.15660636942475E-2</v>
      </c>
      <c r="L111" s="158">
        <v>6.4744400448282398E-3</v>
      </c>
    </row>
    <row r="112" spans="1:12" ht="15.5" customHeight="1" x14ac:dyDescent="0.35">
      <c r="A112" s="13" t="s">
        <v>248</v>
      </c>
      <c r="B112" s="156" t="s">
        <v>123</v>
      </c>
      <c r="C112" s="157">
        <v>67163486</v>
      </c>
      <c r="D112" s="157">
        <v>3115348</v>
      </c>
      <c r="E112" s="157">
        <v>2508646</v>
      </c>
      <c r="F112" s="157">
        <v>100016</v>
      </c>
      <c r="G112" s="157">
        <v>440060</v>
      </c>
      <c r="H112" s="157">
        <v>0</v>
      </c>
      <c r="I112" s="157">
        <v>65128</v>
      </c>
      <c r="J112" s="157">
        <v>1498</v>
      </c>
      <c r="K112" s="158">
        <v>4.6384548890151402E-2</v>
      </c>
      <c r="L112" s="158">
        <v>6.5520720589160603E-3</v>
      </c>
    </row>
    <row r="113" spans="1:12" ht="15.5" customHeight="1" x14ac:dyDescent="0.35">
      <c r="A113" s="13" t="s">
        <v>248</v>
      </c>
      <c r="B113" s="156" t="s">
        <v>168</v>
      </c>
      <c r="C113" s="157">
        <v>74956247</v>
      </c>
      <c r="D113" s="157">
        <v>3580540</v>
      </c>
      <c r="E113" s="157">
        <v>2694656</v>
      </c>
      <c r="F113" s="157">
        <v>191364</v>
      </c>
      <c r="G113" s="157">
        <v>681950</v>
      </c>
      <c r="H113" s="157">
        <v>0</v>
      </c>
      <c r="I113" s="157">
        <v>11050</v>
      </c>
      <c r="J113" s="157">
        <v>1520</v>
      </c>
      <c r="K113" s="158">
        <v>4.77684001441534E-2</v>
      </c>
      <c r="L113" s="158">
        <v>9.0979741821919109E-3</v>
      </c>
    </row>
    <row r="114" spans="1:12" ht="15.5" customHeight="1" x14ac:dyDescent="0.35">
      <c r="A114" s="13" t="s">
        <v>132</v>
      </c>
      <c r="B114" s="156" t="s">
        <v>148</v>
      </c>
      <c r="C114" s="157">
        <v>64316591</v>
      </c>
      <c r="D114" s="157">
        <v>4618859</v>
      </c>
      <c r="E114" s="157">
        <v>2010681</v>
      </c>
      <c r="F114" s="157">
        <v>2127137</v>
      </c>
      <c r="G114" s="157">
        <v>159890</v>
      </c>
      <c r="H114" s="157">
        <v>0</v>
      </c>
      <c r="I114" s="157">
        <v>321151</v>
      </c>
      <c r="J114" s="157">
        <v>0</v>
      </c>
      <c r="K114" s="158">
        <v>7.1814424990279693E-2</v>
      </c>
      <c r="L114" s="158">
        <v>2.4859837487344401E-3</v>
      </c>
    </row>
    <row r="115" spans="1:12" ht="15.5" customHeight="1" x14ac:dyDescent="0.35">
      <c r="A115" s="13" t="s">
        <v>132</v>
      </c>
      <c r="B115" s="156" t="s">
        <v>150</v>
      </c>
      <c r="C115" s="157">
        <v>64039198.649999999</v>
      </c>
      <c r="D115" s="157">
        <v>3904174.23</v>
      </c>
      <c r="E115" s="157">
        <v>2026724.99</v>
      </c>
      <c r="F115" s="157">
        <v>1482176.34</v>
      </c>
      <c r="G115" s="157">
        <v>147145.9</v>
      </c>
      <c r="H115" s="157">
        <v>0</v>
      </c>
      <c r="I115" s="157">
        <v>240127</v>
      </c>
      <c r="J115" s="157">
        <v>8000.0000000003502</v>
      </c>
      <c r="K115" s="158">
        <v>6.0965382333059502E-2</v>
      </c>
      <c r="L115" s="158">
        <v>2.2977473657066101E-3</v>
      </c>
    </row>
    <row r="116" spans="1:12" ht="15.5" customHeight="1" x14ac:dyDescent="0.35">
      <c r="A116" s="13" t="s">
        <v>132</v>
      </c>
      <c r="B116" s="156" t="s">
        <v>152</v>
      </c>
      <c r="C116" s="157">
        <v>64169129</v>
      </c>
      <c r="D116" s="157">
        <v>4751666.93</v>
      </c>
      <c r="E116" s="157">
        <v>1867997.91</v>
      </c>
      <c r="F116" s="157">
        <v>2093921.84</v>
      </c>
      <c r="G116" s="157">
        <v>153943.18</v>
      </c>
      <c r="H116" s="157">
        <v>0</v>
      </c>
      <c r="I116" s="157">
        <v>546514</v>
      </c>
      <c r="J116" s="157">
        <v>89289.999999999505</v>
      </c>
      <c r="K116" s="158">
        <v>7.4049110593350898E-2</v>
      </c>
      <c r="L116" s="158">
        <v>2.3990224333573199E-3</v>
      </c>
    </row>
    <row r="117" spans="1:12" ht="15.5" customHeight="1" x14ac:dyDescent="0.35">
      <c r="A117" s="13" t="s">
        <v>132</v>
      </c>
      <c r="B117" s="156" t="s">
        <v>154</v>
      </c>
      <c r="C117" s="157">
        <v>66886572</v>
      </c>
      <c r="D117" s="157">
        <v>5127975</v>
      </c>
      <c r="E117" s="157">
        <v>2283400</v>
      </c>
      <c r="F117" s="157">
        <v>2210894</v>
      </c>
      <c r="G117" s="157">
        <v>395643</v>
      </c>
      <c r="H117" s="157">
        <v>0</v>
      </c>
      <c r="I117" s="157">
        <v>238038</v>
      </c>
      <c r="J117" s="157">
        <v>0</v>
      </c>
      <c r="K117" s="158">
        <v>7.66667336457309E-2</v>
      </c>
      <c r="L117" s="158">
        <v>5.9151334590745704E-3</v>
      </c>
    </row>
    <row r="118" spans="1:12" ht="15.5" customHeight="1" x14ac:dyDescent="0.35">
      <c r="A118" s="13" t="s">
        <v>132</v>
      </c>
      <c r="B118" s="156" t="s">
        <v>156</v>
      </c>
      <c r="C118" s="157">
        <v>67981587.409999996</v>
      </c>
      <c r="D118" s="157">
        <v>4590381</v>
      </c>
      <c r="E118" s="157">
        <v>1577492.1</v>
      </c>
      <c r="F118" s="157">
        <v>2453666</v>
      </c>
      <c r="G118" s="157">
        <v>274018</v>
      </c>
      <c r="H118" s="157">
        <v>0</v>
      </c>
      <c r="I118" s="157">
        <v>265680</v>
      </c>
      <c r="J118" s="157">
        <v>19524.8999999999</v>
      </c>
      <c r="K118" s="158">
        <v>6.7523886612344097E-2</v>
      </c>
      <c r="L118" s="158">
        <v>4.0307678952447102E-3</v>
      </c>
    </row>
    <row r="119" spans="1:12" ht="15.5" customHeight="1" x14ac:dyDescent="0.35">
      <c r="A119" s="13" t="s">
        <v>132</v>
      </c>
      <c r="B119" s="156" t="s">
        <v>158</v>
      </c>
      <c r="C119" s="157">
        <v>70417859</v>
      </c>
      <c r="D119" s="157">
        <v>3374057</v>
      </c>
      <c r="E119" s="157">
        <v>2246871</v>
      </c>
      <c r="F119" s="157">
        <v>834087</v>
      </c>
      <c r="G119" s="157">
        <v>293099</v>
      </c>
      <c r="H119" s="157">
        <v>0</v>
      </c>
      <c r="I119" s="157">
        <v>0</v>
      </c>
      <c r="J119" s="157">
        <v>0</v>
      </c>
      <c r="K119" s="158">
        <v>4.7914791047538097E-2</v>
      </c>
      <c r="L119" s="158">
        <v>4.1622821846940801E-3</v>
      </c>
    </row>
    <row r="120" spans="1:12" ht="15.5" customHeight="1" x14ac:dyDescent="0.35">
      <c r="A120" s="13" t="s">
        <v>132</v>
      </c>
      <c r="B120" s="156" t="s">
        <v>160</v>
      </c>
      <c r="C120" s="157">
        <v>70746236.439999998</v>
      </c>
      <c r="D120" s="157">
        <v>2595264.89</v>
      </c>
      <c r="E120" s="157">
        <v>1242066.0900000001</v>
      </c>
      <c r="F120" s="157">
        <v>1083604.44</v>
      </c>
      <c r="G120" s="157">
        <v>269594.36</v>
      </c>
      <c r="H120" s="157">
        <v>0</v>
      </c>
      <c r="I120" s="157">
        <v>0</v>
      </c>
      <c r="J120" s="157">
        <v>0</v>
      </c>
      <c r="K120" s="158">
        <v>3.6684140677943303E-2</v>
      </c>
      <c r="L120" s="158">
        <v>3.8107237015872E-3</v>
      </c>
    </row>
    <row r="121" spans="1:12" ht="15.5" customHeight="1" x14ac:dyDescent="0.35">
      <c r="A121" s="13" t="s">
        <v>132</v>
      </c>
      <c r="B121" s="156" t="s">
        <v>162</v>
      </c>
      <c r="C121" s="157">
        <v>72669091.129999995</v>
      </c>
      <c r="D121" s="157">
        <v>2996690.45</v>
      </c>
      <c r="E121" s="157">
        <v>1508709.66</v>
      </c>
      <c r="F121" s="157">
        <v>982377.61</v>
      </c>
      <c r="G121" s="157">
        <v>424872.43</v>
      </c>
      <c r="H121" s="157">
        <v>80730.75</v>
      </c>
      <c r="I121" s="157">
        <v>0</v>
      </c>
      <c r="J121" s="157">
        <v>0</v>
      </c>
      <c r="K121" s="158">
        <v>4.1237483549080398E-2</v>
      </c>
      <c r="L121" s="158">
        <v>5.8466732333273897E-3</v>
      </c>
    </row>
    <row r="122" spans="1:12" x14ac:dyDescent="0.35">
      <c r="A122" s="13" t="s">
        <v>132</v>
      </c>
      <c r="B122" s="156" t="s">
        <v>164</v>
      </c>
      <c r="C122" s="157">
        <v>79535281.489999995</v>
      </c>
      <c r="D122" s="157">
        <v>4126351</v>
      </c>
      <c r="E122" s="157">
        <v>2239207.17</v>
      </c>
      <c r="F122" s="157">
        <v>727296.83</v>
      </c>
      <c r="G122" s="157">
        <v>537516</v>
      </c>
      <c r="H122" s="157">
        <v>82503</v>
      </c>
      <c r="I122" s="157">
        <v>539828</v>
      </c>
      <c r="J122" s="157">
        <v>0</v>
      </c>
      <c r="K122" s="158">
        <v>5.1880761879478703E-2</v>
      </c>
      <c r="L122" s="158">
        <v>6.7582083061789597E-3</v>
      </c>
    </row>
    <row r="123" spans="1:12" x14ac:dyDescent="0.35">
      <c r="A123" s="13" t="s">
        <v>132</v>
      </c>
      <c r="B123" s="156" t="s">
        <v>166</v>
      </c>
      <c r="C123" s="157">
        <v>91180827.349999994</v>
      </c>
      <c r="D123" s="157">
        <v>4510195.92</v>
      </c>
      <c r="E123" s="157">
        <v>2579764.9700000002</v>
      </c>
      <c r="F123" s="157">
        <v>743490.41</v>
      </c>
      <c r="G123" s="157">
        <v>335175.53999999998</v>
      </c>
      <c r="H123" s="157">
        <v>41591.9</v>
      </c>
      <c r="I123" s="157">
        <v>810173.1</v>
      </c>
      <c r="J123" s="157">
        <v>0</v>
      </c>
      <c r="K123" s="158">
        <v>4.9464301334835398E-2</v>
      </c>
      <c r="L123" s="158">
        <v>3.6759431751306601E-3</v>
      </c>
    </row>
    <row r="124" spans="1:12" x14ac:dyDescent="0.35">
      <c r="A124" s="13" t="s">
        <v>132</v>
      </c>
      <c r="B124" s="156" t="s">
        <v>168</v>
      </c>
      <c r="C124" s="157">
        <v>95751399.790000007</v>
      </c>
      <c r="D124" s="157">
        <v>6180500.8499999996</v>
      </c>
      <c r="E124" s="157">
        <v>4063464.11</v>
      </c>
      <c r="F124" s="157">
        <v>887905.94</v>
      </c>
      <c r="G124" s="157">
        <v>539444.65</v>
      </c>
      <c r="H124" s="157">
        <v>40815.5</v>
      </c>
      <c r="I124" s="157">
        <v>648870.65</v>
      </c>
      <c r="J124" s="157">
        <v>0</v>
      </c>
      <c r="K124" s="158">
        <v>6.4547368117384707E-2</v>
      </c>
      <c r="L124" s="158">
        <v>5.6338043222668201E-3</v>
      </c>
    </row>
    <row r="125" spans="1:12" x14ac:dyDescent="0.35">
      <c r="A125" s="13" t="s">
        <v>144</v>
      </c>
      <c r="B125" s="156" t="s">
        <v>148</v>
      </c>
      <c r="C125" s="157">
        <v>560316632</v>
      </c>
      <c r="D125" s="157">
        <v>46987108</v>
      </c>
      <c r="E125" s="157">
        <v>21458956</v>
      </c>
      <c r="F125" s="157">
        <v>14259899</v>
      </c>
      <c r="G125" s="157">
        <v>503584</v>
      </c>
      <c r="H125" s="157">
        <v>983074</v>
      </c>
      <c r="I125" s="157">
        <v>1880162</v>
      </c>
      <c r="J125" s="157">
        <v>7901433</v>
      </c>
      <c r="K125" s="158">
        <v>8.3858135412264501E-2</v>
      </c>
      <c r="L125" s="158">
        <v>8.9874897734608004E-4</v>
      </c>
    </row>
    <row r="126" spans="1:12" x14ac:dyDescent="0.35">
      <c r="A126" s="13" t="s">
        <v>144</v>
      </c>
      <c r="B126" s="156" t="s">
        <v>150</v>
      </c>
      <c r="C126" s="157">
        <v>568447004</v>
      </c>
      <c r="D126" s="157">
        <v>47323995</v>
      </c>
      <c r="E126" s="157">
        <v>21505701</v>
      </c>
      <c r="F126" s="157">
        <v>13510145</v>
      </c>
      <c r="G126" s="157">
        <v>577014</v>
      </c>
      <c r="H126" s="157">
        <v>993180</v>
      </c>
      <c r="I126" s="157">
        <v>2166241</v>
      </c>
      <c r="J126" s="157">
        <v>8571714</v>
      </c>
      <c r="K126" s="158">
        <v>8.3251375531922106E-2</v>
      </c>
      <c r="L126" s="158">
        <v>1.0150708789732699E-3</v>
      </c>
    </row>
    <row r="127" spans="1:12" x14ac:dyDescent="0.35">
      <c r="A127" s="13" t="s">
        <v>144</v>
      </c>
      <c r="B127" s="156" t="s">
        <v>152</v>
      </c>
      <c r="C127" s="157">
        <v>583832315</v>
      </c>
      <c r="D127" s="157">
        <v>46151321</v>
      </c>
      <c r="E127" s="157">
        <v>22417150</v>
      </c>
      <c r="F127" s="157">
        <v>13973949</v>
      </c>
      <c r="G127" s="157">
        <v>439083</v>
      </c>
      <c r="H127" s="157">
        <v>840036</v>
      </c>
      <c r="I127" s="157">
        <v>183817</v>
      </c>
      <c r="J127" s="157">
        <v>8297286</v>
      </c>
      <c r="K127" s="158">
        <v>7.9048932055088394E-2</v>
      </c>
      <c r="L127" s="158">
        <v>7.5207039541824597E-4</v>
      </c>
    </row>
    <row r="128" spans="1:12" x14ac:dyDescent="0.35">
      <c r="A128" s="13" t="s">
        <v>144</v>
      </c>
      <c r="B128" s="156" t="s">
        <v>154</v>
      </c>
      <c r="C128" s="157">
        <v>603626004</v>
      </c>
      <c r="D128" s="157">
        <v>46672764</v>
      </c>
      <c r="E128" s="157">
        <v>22015559</v>
      </c>
      <c r="F128" s="157">
        <v>14023027</v>
      </c>
      <c r="G128" s="157">
        <v>499792</v>
      </c>
      <c r="H128" s="157">
        <v>1576837</v>
      </c>
      <c r="I128" s="157">
        <v>212000</v>
      </c>
      <c r="J128" s="157">
        <v>8345549</v>
      </c>
      <c r="K128" s="158">
        <v>7.7320664932785096E-2</v>
      </c>
      <c r="L128" s="158">
        <v>8.2798288458096295E-4</v>
      </c>
    </row>
    <row r="129" spans="1:12" x14ac:dyDescent="0.35">
      <c r="A129" s="13" t="s">
        <v>144</v>
      </c>
      <c r="B129" s="156" t="s">
        <v>156</v>
      </c>
      <c r="C129" s="157">
        <v>624801369</v>
      </c>
      <c r="D129" s="157">
        <v>49016518</v>
      </c>
      <c r="E129" s="157">
        <v>22028356</v>
      </c>
      <c r="F129" s="157">
        <v>14212776</v>
      </c>
      <c r="G129" s="157">
        <v>178028</v>
      </c>
      <c r="H129" s="157">
        <v>2511165</v>
      </c>
      <c r="I129" s="157">
        <v>287524</v>
      </c>
      <c r="J129" s="157">
        <v>9798669</v>
      </c>
      <c r="K129" s="158">
        <v>7.8451361395784694E-2</v>
      </c>
      <c r="L129" s="158">
        <v>2.84935355191259E-4</v>
      </c>
    </row>
    <row r="130" spans="1:12" x14ac:dyDescent="0.35">
      <c r="A130" s="13" t="s">
        <v>144</v>
      </c>
      <c r="B130" s="156" t="s">
        <v>158</v>
      </c>
      <c r="C130" s="157">
        <v>658131036</v>
      </c>
      <c r="D130" s="157">
        <v>50867375</v>
      </c>
      <c r="E130" s="157">
        <v>23373744</v>
      </c>
      <c r="F130" s="157">
        <v>13633419</v>
      </c>
      <c r="G130" s="157">
        <v>244740</v>
      </c>
      <c r="H130" s="157">
        <v>2434998</v>
      </c>
      <c r="I130" s="157">
        <v>339793</v>
      </c>
      <c r="J130" s="157">
        <v>10840681</v>
      </c>
      <c r="K130" s="158">
        <v>7.7290649152731997E-2</v>
      </c>
      <c r="L130" s="158">
        <v>3.7187123325391999E-4</v>
      </c>
    </row>
    <row r="131" spans="1:12" x14ac:dyDescent="0.35">
      <c r="A131" s="13" t="s">
        <v>144</v>
      </c>
      <c r="B131" s="156" t="s">
        <v>160</v>
      </c>
      <c r="C131" s="157">
        <v>676778805</v>
      </c>
      <c r="D131" s="157">
        <v>54526818</v>
      </c>
      <c r="E131" s="157">
        <v>31132565</v>
      </c>
      <c r="F131" s="157">
        <v>13419781</v>
      </c>
      <c r="G131" s="157">
        <v>2917400</v>
      </c>
      <c r="H131" s="157">
        <v>2478828</v>
      </c>
      <c r="I131" s="157">
        <v>438317</v>
      </c>
      <c r="J131" s="157">
        <v>4139927</v>
      </c>
      <c r="K131" s="158">
        <v>8.0568152544316193E-2</v>
      </c>
      <c r="L131" s="158">
        <v>4.3107141926526501E-3</v>
      </c>
    </row>
    <row r="132" spans="1:12" x14ac:dyDescent="0.35">
      <c r="A132" s="13" t="s">
        <v>144</v>
      </c>
      <c r="B132" s="156" t="s">
        <v>162</v>
      </c>
      <c r="C132" s="157">
        <v>688496181</v>
      </c>
      <c r="D132" s="157">
        <v>53191575</v>
      </c>
      <c r="E132" s="157">
        <v>32482370</v>
      </c>
      <c r="F132" s="157">
        <v>14242238</v>
      </c>
      <c r="G132" s="157">
        <v>3212353</v>
      </c>
      <c r="H132" s="157">
        <v>2478828</v>
      </c>
      <c r="I132" s="157">
        <v>601231</v>
      </c>
      <c r="J132" s="157">
        <v>174555</v>
      </c>
      <c r="K132" s="158">
        <v>7.7257618078203999E-2</v>
      </c>
      <c r="L132" s="158">
        <v>4.6657528228177597E-3</v>
      </c>
    </row>
    <row r="133" spans="1:12" x14ac:dyDescent="0.35">
      <c r="A133" s="13" t="s">
        <v>144</v>
      </c>
      <c r="B133" s="156" t="s">
        <v>164</v>
      </c>
      <c r="C133" s="157">
        <v>738661921</v>
      </c>
      <c r="D133" s="157">
        <v>56528021</v>
      </c>
      <c r="E133" s="157">
        <v>34421560</v>
      </c>
      <c r="F133" s="157">
        <v>15464461</v>
      </c>
      <c r="G133" s="157">
        <v>3220680</v>
      </c>
      <c r="H133" s="157">
        <v>2478828</v>
      </c>
      <c r="I133" s="157">
        <v>757433</v>
      </c>
      <c r="J133" s="157">
        <v>185059</v>
      </c>
      <c r="K133" s="158">
        <v>7.6527595904053697E-2</v>
      </c>
      <c r="L133" s="158">
        <v>4.3601543662083499E-3</v>
      </c>
    </row>
    <row r="134" spans="1:12" x14ac:dyDescent="0.35">
      <c r="A134" s="13" t="s">
        <v>144</v>
      </c>
      <c r="B134" s="156" t="s">
        <v>166</v>
      </c>
      <c r="C134" s="157">
        <v>843477840</v>
      </c>
      <c r="D134" s="157">
        <v>66656171</v>
      </c>
      <c r="E134" s="157">
        <v>38205752</v>
      </c>
      <c r="F134" s="157">
        <v>21316842</v>
      </c>
      <c r="G134" s="157">
        <v>3809976</v>
      </c>
      <c r="H134" s="157">
        <v>2478828</v>
      </c>
      <c r="I134" s="157">
        <v>844773</v>
      </c>
      <c r="J134" s="157">
        <v>0</v>
      </c>
      <c r="K134" s="158">
        <v>7.9025396802362896E-2</v>
      </c>
      <c r="L134" s="158">
        <v>4.5169841095054697E-3</v>
      </c>
    </row>
    <row r="135" spans="1:12" x14ac:dyDescent="0.35">
      <c r="A135" s="13" t="s">
        <v>144</v>
      </c>
      <c r="B135" s="156" t="s">
        <v>168</v>
      </c>
      <c r="C135" s="157">
        <v>888403935</v>
      </c>
      <c r="D135" s="157">
        <v>68210841</v>
      </c>
      <c r="E135" s="157">
        <v>35367475</v>
      </c>
      <c r="F135" s="157">
        <v>23886041</v>
      </c>
      <c r="G135" s="157">
        <v>5532687</v>
      </c>
      <c r="H135" s="157">
        <v>2478828</v>
      </c>
      <c r="I135" s="157">
        <v>909289</v>
      </c>
      <c r="J135" s="157">
        <v>36521</v>
      </c>
      <c r="K135" s="158">
        <v>7.6779084730190905E-2</v>
      </c>
      <c r="L135" s="158">
        <v>6.2276705246696101E-3</v>
      </c>
    </row>
    <row r="136" spans="1:12" x14ac:dyDescent="0.35">
      <c r="A136" s="13" t="s">
        <v>130</v>
      </c>
      <c r="B136" s="156" t="s">
        <v>148</v>
      </c>
      <c r="C136" s="157">
        <v>796689774.59000003</v>
      </c>
      <c r="D136" s="157">
        <v>78195721.700000003</v>
      </c>
      <c r="E136" s="157">
        <v>29485622.02</v>
      </c>
      <c r="F136" s="157">
        <v>23421855.460000001</v>
      </c>
      <c r="G136" s="157">
        <v>4543476.2699999996</v>
      </c>
      <c r="H136" s="157">
        <v>7083624</v>
      </c>
      <c r="I136" s="157">
        <v>1417288</v>
      </c>
      <c r="J136" s="157">
        <v>12243855.949999999</v>
      </c>
      <c r="K136" s="158">
        <v>9.8150778626776999E-2</v>
      </c>
      <c r="L136" s="158">
        <v>5.7029428705021399E-3</v>
      </c>
    </row>
    <row r="137" spans="1:12" x14ac:dyDescent="0.35">
      <c r="A137" s="13" t="s">
        <v>130</v>
      </c>
      <c r="B137" s="156" t="s">
        <v>150</v>
      </c>
      <c r="C137" s="157">
        <v>817854404.00999999</v>
      </c>
      <c r="D137" s="157">
        <v>96564595.010000005</v>
      </c>
      <c r="E137" s="157">
        <v>51593547.030000001</v>
      </c>
      <c r="F137" s="157">
        <v>30702078.949999999</v>
      </c>
      <c r="G137" s="157">
        <v>5641250.1100000003</v>
      </c>
      <c r="H137" s="157">
        <v>7371000</v>
      </c>
      <c r="I137" s="157">
        <v>1256718.92</v>
      </c>
      <c r="J137" s="157">
        <v>0</v>
      </c>
      <c r="K137" s="158">
        <v>0.118070642569798</v>
      </c>
      <c r="L137" s="158">
        <v>6.8976214865880004E-3</v>
      </c>
    </row>
    <row r="138" spans="1:12" x14ac:dyDescent="0.35">
      <c r="A138" s="13" t="s">
        <v>130</v>
      </c>
      <c r="B138" s="156" t="s">
        <v>152</v>
      </c>
      <c r="C138" s="157">
        <v>840993698.08000004</v>
      </c>
      <c r="D138" s="157">
        <v>98658924.170000002</v>
      </c>
      <c r="E138" s="157">
        <v>47268065.590000004</v>
      </c>
      <c r="F138" s="157">
        <v>36493338.479999997</v>
      </c>
      <c r="G138" s="157">
        <v>5339487.29</v>
      </c>
      <c r="H138" s="157">
        <v>7370000</v>
      </c>
      <c r="I138" s="157">
        <v>2039645.95</v>
      </c>
      <c r="J138" s="157">
        <v>148386.85999998599</v>
      </c>
      <c r="K138" s="158">
        <v>0.117312322785818</v>
      </c>
      <c r="L138" s="158">
        <v>6.3490217610311702E-3</v>
      </c>
    </row>
    <row r="139" spans="1:12" x14ac:dyDescent="0.35">
      <c r="A139" s="13" t="s">
        <v>130</v>
      </c>
      <c r="B139" s="156" t="s">
        <v>154</v>
      </c>
      <c r="C139" s="157">
        <v>871734885.84000003</v>
      </c>
      <c r="D139" s="157">
        <v>92494072.879999995</v>
      </c>
      <c r="E139" s="157">
        <v>47542148.609999999</v>
      </c>
      <c r="F139" s="157">
        <v>27082298.739999998</v>
      </c>
      <c r="G139" s="157">
        <v>7689831.1799999997</v>
      </c>
      <c r="H139" s="157">
        <v>7738000</v>
      </c>
      <c r="I139" s="157">
        <v>2319721</v>
      </c>
      <c r="J139" s="157">
        <v>122073.349999994</v>
      </c>
      <c r="K139" s="158">
        <v>0.106103443125226</v>
      </c>
      <c r="L139" s="158">
        <v>8.8212956770568098E-3</v>
      </c>
    </row>
    <row r="140" spans="1:12" x14ac:dyDescent="0.35">
      <c r="A140" s="13" t="s">
        <v>130</v>
      </c>
      <c r="B140" s="156" t="s">
        <v>156</v>
      </c>
      <c r="C140" s="157">
        <v>896278832.69000006</v>
      </c>
      <c r="D140" s="157">
        <v>95678504.170000002</v>
      </c>
      <c r="E140" s="157">
        <v>50854047.009999998</v>
      </c>
      <c r="F140" s="157">
        <v>26355457.239999998</v>
      </c>
      <c r="G140" s="157">
        <v>7262368.0199999996</v>
      </c>
      <c r="H140" s="157">
        <v>7961000</v>
      </c>
      <c r="I140" s="157">
        <v>3116244</v>
      </c>
      <c r="J140" s="157">
        <v>129387.900000005</v>
      </c>
      <c r="K140" s="158">
        <v>0.10675082427512</v>
      </c>
      <c r="L140" s="158">
        <v>8.1027998822681899E-3</v>
      </c>
    </row>
    <row r="141" spans="1:12" x14ac:dyDescent="0.35">
      <c r="A141" s="13" t="s">
        <v>130</v>
      </c>
      <c r="B141" s="156" t="s">
        <v>158</v>
      </c>
      <c r="C141" s="157">
        <v>919030239.99000001</v>
      </c>
      <c r="D141" s="157">
        <v>94126307.469999999</v>
      </c>
      <c r="E141" s="157">
        <v>49788952.109999999</v>
      </c>
      <c r="F141" s="157">
        <v>26261610.079999998</v>
      </c>
      <c r="G141" s="157">
        <v>6660463.75</v>
      </c>
      <c r="H141" s="157">
        <v>8015000</v>
      </c>
      <c r="I141" s="157">
        <v>3216706</v>
      </c>
      <c r="J141" s="157">
        <v>183575.52999998999</v>
      </c>
      <c r="K141" s="158">
        <v>0.102419162476116</v>
      </c>
      <c r="L141" s="158">
        <v>7.2472737676972099E-3</v>
      </c>
    </row>
    <row r="142" spans="1:12" x14ac:dyDescent="0.35">
      <c r="A142" s="13" t="s">
        <v>130</v>
      </c>
      <c r="B142" s="156" t="s">
        <v>160</v>
      </c>
      <c r="C142" s="157">
        <v>932862855.84000003</v>
      </c>
      <c r="D142" s="157">
        <v>94292295.390000001</v>
      </c>
      <c r="E142" s="157">
        <v>50337777.799999997</v>
      </c>
      <c r="F142" s="157">
        <v>26256308</v>
      </c>
      <c r="G142" s="157">
        <v>7166208.04</v>
      </c>
      <c r="H142" s="157">
        <v>7996006.9100000001</v>
      </c>
      <c r="I142" s="157">
        <v>2254395</v>
      </c>
      <c r="J142" s="157">
        <v>281599.63999999902</v>
      </c>
      <c r="K142" s="158">
        <v>0.10107841125809899</v>
      </c>
      <c r="L142" s="158">
        <v>7.6819523846805501E-3</v>
      </c>
    </row>
    <row r="143" spans="1:12" x14ac:dyDescent="0.35">
      <c r="A143" s="13" t="s">
        <v>130</v>
      </c>
      <c r="B143" s="156" t="s">
        <v>162</v>
      </c>
      <c r="C143" s="157">
        <v>954423116.04999995</v>
      </c>
      <c r="D143" s="157">
        <v>96617868.519999996</v>
      </c>
      <c r="E143" s="157">
        <v>50282037.359999999</v>
      </c>
      <c r="F143" s="157">
        <v>27647979.210000001</v>
      </c>
      <c r="G143" s="157">
        <v>7184290.4199999999</v>
      </c>
      <c r="H143" s="157">
        <v>7992078.7000000002</v>
      </c>
      <c r="I143" s="157">
        <v>3226255.86</v>
      </c>
      <c r="J143" s="157">
        <v>285226.97000001202</v>
      </c>
      <c r="K143" s="158">
        <v>0.101231693674673</v>
      </c>
      <c r="L143" s="158">
        <v>7.5273642257671696E-3</v>
      </c>
    </row>
    <row r="144" spans="1:12" x14ac:dyDescent="0.35">
      <c r="A144" s="13" t="s">
        <v>130</v>
      </c>
      <c r="B144" s="156" t="s">
        <v>164</v>
      </c>
      <c r="C144" s="157">
        <v>1002786261</v>
      </c>
      <c r="D144" s="157">
        <v>97033230.049999997</v>
      </c>
      <c r="E144" s="157">
        <v>49781361.740000002</v>
      </c>
      <c r="F144" s="157">
        <v>28042216.609999999</v>
      </c>
      <c r="G144" s="157">
        <v>7983899.0199999996</v>
      </c>
      <c r="H144" s="157">
        <v>7992078.7000000002</v>
      </c>
      <c r="I144" s="157">
        <v>3213867.58</v>
      </c>
      <c r="J144" s="157">
        <v>19806.400000011501</v>
      </c>
      <c r="K144" s="158">
        <v>9.6763621345625897E-2</v>
      </c>
      <c r="L144" s="158">
        <v>7.96171560232415E-3</v>
      </c>
    </row>
    <row r="145" spans="1:12" x14ac:dyDescent="0.35">
      <c r="A145" s="13" t="s">
        <v>130</v>
      </c>
      <c r="B145" s="156" t="s">
        <v>166</v>
      </c>
      <c r="C145" s="157">
        <v>1152481392.29</v>
      </c>
      <c r="D145" s="157">
        <v>111233628.13</v>
      </c>
      <c r="E145" s="157">
        <v>62184684.399999999</v>
      </c>
      <c r="F145" s="157">
        <v>28819131.579999998</v>
      </c>
      <c r="G145" s="157">
        <v>9316348.5</v>
      </c>
      <c r="H145" s="157">
        <v>7992078.7000000002</v>
      </c>
      <c r="I145" s="157">
        <v>2898577.88</v>
      </c>
      <c r="J145" s="157">
        <v>22807.070000000302</v>
      </c>
      <c r="K145" s="158">
        <v>9.6516636948885501E-2</v>
      </c>
      <c r="L145" s="158">
        <v>8.0837300821736107E-3</v>
      </c>
    </row>
    <row r="146" spans="1:12" x14ac:dyDescent="0.35">
      <c r="A146" s="13" t="s">
        <v>130</v>
      </c>
      <c r="B146" s="156" t="s">
        <v>168</v>
      </c>
      <c r="C146" s="157">
        <v>1231191479.6600001</v>
      </c>
      <c r="D146" s="157">
        <v>117821566.20999999</v>
      </c>
      <c r="E146" s="157">
        <v>63709638.909999996</v>
      </c>
      <c r="F146" s="157">
        <v>32910279.48</v>
      </c>
      <c r="G146" s="157">
        <v>10996816.15</v>
      </c>
      <c r="H146" s="157">
        <v>7992078.7000000002</v>
      </c>
      <c r="I146" s="157">
        <v>2182336.4</v>
      </c>
      <c r="J146" s="157">
        <v>30416.570000024501</v>
      </c>
      <c r="K146" s="158">
        <v>9.5697191019009503E-2</v>
      </c>
      <c r="L146" s="158">
        <v>8.9318488079830009E-3</v>
      </c>
    </row>
    <row r="147" spans="1:12" x14ac:dyDescent="0.35">
      <c r="A147" s="13" t="s">
        <v>293</v>
      </c>
      <c r="B147" s="156" t="s">
        <v>148</v>
      </c>
      <c r="C147" s="157">
        <v>2623685804</v>
      </c>
      <c r="D147" s="157">
        <v>263473131</v>
      </c>
      <c r="E147" s="157">
        <v>142645563</v>
      </c>
      <c r="F147" s="157">
        <v>67121960</v>
      </c>
      <c r="G147" s="157">
        <v>15334902</v>
      </c>
      <c r="H147" s="157">
        <v>35794173</v>
      </c>
      <c r="I147" s="157">
        <v>0</v>
      </c>
      <c r="J147" s="157">
        <v>2576533</v>
      </c>
      <c r="K147" s="158">
        <v>0.10042099194892801</v>
      </c>
      <c r="L147" s="158">
        <v>5.8447936016655802E-3</v>
      </c>
    </row>
    <row r="148" spans="1:12" x14ac:dyDescent="0.35">
      <c r="A148" s="13" t="s">
        <v>293</v>
      </c>
      <c r="B148" s="156" t="s">
        <v>150</v>
      </c>
      <c r="C148" s="157">
        <v>2646387501.8200002</v>
      </c>
      <c r="D148" s="157">
        <v>266718486.44</v>
      </c>
      <c r="E148" s="157">
        <v>147447607.18000001</v>
      </c>
      <c r="F148" s="157">
        <v>66490891.479999997</v>
      </c>
      <c r="G148" s="157">
        <v>15112901.470000001</v>
      </c>
      <c r="H148" s="157">
        <v>36148171</v>
      </c>
      <c r="I148" s="157">
        <v>0</v>
      </c>
      <c r="J148" s="157">
        <v>1518915.31</v>
      </c>
      <c r="K148" s="158">
        <v>0.100785877448624</v>
      </c>
      <c r="L148" s="158">
        <v>5.7107666430582802E-3</v>
      </c>
    </row>
    <row r="149" spans="1:12" x14ac:dyDescent="0.35">
      <c r="A149" s="13" t="s">
        <v>293</v>
      </c>
      <c r="B149" s="156" t="s">
        <v>152</v>
      </c>
      <c r="C149" s="157">
        <v>2678838244.3499999</v>
      </c>
      <c r="D149" s="157">
        <v>267332500.84999999</v>
      </c>
      <c r="E149" s="157">
        <v>154366896.80000001</v>
      </c>
      <c r="F149" s="157">
        <v>58756803.619999997</v>
      </c>
      <c r="G149" s="157">
        <v>16425231</v>
      </c>
      <c r="H149" s="157">
        <v>36654245</v>
      </c>
      <c r="I149" s="157">
        <v>0</v>
      </c>
      <c r="J149" s="157">
        <v>1129324.4299999799</v>
      </c>
      <c r="K149" s="158">
        <v>9.9794193028950998E-2</v>
      </c>
      <c r="L149" s="158">
        <v>6.1314754762228901E-3</v>
      </c>
    </row>
    <row r="150" spans="1:12" x14ac:dyDescent="0.35">
      <c r="A150" s="13" t="s">
        <v>293</v>
      </c>
      <c r="B150" s="156" t="s">
        <v>154</v>
      </c>
      <c r="C150" s="157">
        <v>2737826927.9299998</v>
      </c>
      <c r="D150" s="157">
        <v>274361192.75</v>
      </c>
      <c r="E150" s="157">
        <v>158849922.46000001</v>
      </c>
      <c r="F150" s="157">
        <v>61998402.079999998</v>
      </c>
      <c r="G150" s="157">
        <v>14789613</v>
      </c>
      <c r="H150" s="157">
        <v>35440238.210000001</v>
      </c>
      <c r="I150" s="157">
        <v>0</v>
      </c>
      <c r="J150" s="157">
        <v>3283016.9999999902</v>
      </c>
      <c r="K150" s="158">
        <v>0.100211298950674</v>
      </c>
      <c r="L150" s="158">
        <v>5.4019532239687803E-3</v>
      </c>
    </row>
    <row r="151" spans="1:12" x14ac:dyDescent="0.35">
      <c r="A151" s="13" t="s">
        <v>293</v>
      </c>
      <c r="B151" s="156" t="s">
        <v>156</v>
      </c>
      <c r="C151" s="157">
        <v>2825836527.6599998</v>
      </c>
      <c r="D151" s="157">
        <v>281109529.68000001</v>
      </c>
      <c r="E151" s="157">
        <v>165481448.37</v>
      </c>
      <c r="F151" s="157">
        <v>63475728.579999998</v>
      </c>
      <c r="G151" s="157">
        <v>17452820.719999999</v>
      </c>
      <c r="H151" s="157">
        <v>34648650</v>
      </c>
      <c r="I151" s="157">
        <v>0</v>
      </c>
      <c r="J151" s="157">
        <v>50882.010000005401</v>
      </c>
      <c r="K151" s="158">
        <v>9.9478340989802197E-2</v>
      </c>
      <c r="L151" s="158">
        <v>6.1761607754614901E-3</v>
      </c>
    </row>
    <row r="152" spans="1:12" x14ac:dyDescent="0.35">
      <c r="A152" s="13" t="s">
        <v>293</v>
      </c>
      <c r="B152" s="156" t="s">
        <v>158</v>
      </c>
      <c r="C152" s="157">
        <v>2981949929.6700001</v>
      </c>
      <c r="D152" s="157">
        <v>283371637.42000002</v>
      </c>
      <c r="E152" s="157">
        <v>172763258.5</v>
      </c>
      <c r="F152" s="157">
        <v>56503523.469999999</v>
      </c>
      <c r="G152" s="157">
        <v>18953948.449999999</v>
      </c>
      <c r="H152" s="157">
        <v>35097518</v>
      </c>
      <c r="I152" s="157">
        <v>0</v>
      </c>
      <c r="J152" s="157">
        <v>53389.000000018597</v>
      </c>
      <c r="K152" s="158">
        <v>9.5028972351443697E-2</v>
      </c>
      <c r="L152" s="158">
        <v>6.3562262603441997E-3</v>
      </c>
    </row>
    <row r="153" spans="1:12" x14ac:dyDescent="0.35">
      <c r="A153" s="13" t="s">
        <v>293</v>
      </c>
      <c r="B153" s="156" t="s">
        <v>160</v>
      </c>
      <c r="C153" s="157">
        <v>3048544187.9499998</v>
      </c>
      <c r="D153" s="157">
        <v>286150335.52999997</v>
      </c>
      <c r="E153" s="157">
        <v>174814543.5</v>
      </c>
      <c r="F153" s="157">
        <v>52469362.439999998</v>
      </c>
      <c r="G153" s="157">
        <v>18130707.59</v>
      </c>
      <c r="H153" s="157">
        <v>40185253</v>
      </c>
      <c r="I153" s="157">
        <v>0</v>
      </c>
      <c r="J153" s="157">
        <v>550468.99999997404</v>
      </c>
      <c r="K153" s="158">
        <v>9.3864585155454899E-2</v>
      </c>
      <c r="L153" s="158">
        <v>5.9473330456108701E-3</v>
      </c>
    </row>
    <row r="154" spans="1:12" x14ac:dyDescent="0.35">
      <c r="A154" s="13" t="s">
        <v>293</v>
      </c>
      <c r="B154" s="156" t="s">
        <v>162</v>
      </c>
      <c r="C154" s="157">
        <v>3126965126.2399998</v>
      </c>
      <c r="D154" s="157">
        <v>298899054.05000001</v>
      </c>
      <c r="E154" s="157">
        <v>178554372.12</v>
      </c>
      <c r="F154" s="157">
        <v>55209411.799999997</v>
      </c>
      <c r="G154" s="157">
        <v>17675918.129999999</v>
      </c>
      <c r="H154" s="157">
        <v>47396629</v>
      </c>
      <c r="I154" s="157">
        <v>0</v>
      </c>
      <c r="J154" s="157">
        <v>62723.000000007502</v>
      </c>
      <c r="K154" s="158">
        <v>9.5587587959258494E-2</v>
      </c>
      <c r="L154" s="158">
        <v>5.6527391308819298E-3</v>
      </c>
    </row>
    <row r="155" spans="1:12" x14ac:dyDescent="0.35">
      <c r="A155" s="13" t="s">
        <v>293</v>
      </c>
      <c r="B155" s="156" t="s">
        <v>164</v>
      </c>
      <c r="C155" s="157">
        <v>3291198724.6799998</v>
      </c>
      <c r="D155" s="157">
        <v>315181789.38999999</v>
      </c>
      <c r="E155" s="157">
        <v>180242892.5</v>
      </c>
      <c r="F155" s="157">
        <v>57584253.119999997</v>
      </c>
      <c r="G155" s="157">
        <v>19908324.77</v>
      </c>
      <c r="H155" s="157">
        <v>51068383</v>
      </c>
      <c r="I155" s="157">
        <v>6312152</v>
      </c>
      <c r="J155" s="157">
        <v>65783.999999981403</v>
      </c>
      <c r="K155" s="158">
        <v>9.5765043607521694E-2</v>
      </c>
      <c r="L155" s="158">
        <v>6.0489585817810696E-3</v>
      </c>
    </row>
    <row r="156" spans="1:12" x14ac:dyDescent="0.35">
      <c r="A156" s="13" t="s">
        <v>293</v>
      </c>
      <c r="B156" s="156" t="s">
        <v>123</v>
      </c>
      <c r="C156" s="157">
        <v>3785802470.8499999</v>
      </c>
      <c r="D156" s="157">
        <v>407898292.5</v>
      </c>
      <c r="E156" s="157">
        <v>245940382.75</v>
      </c>
      <c r="F156" s="157">
        <v>76708972.120000005</v>
      </c>
      <c r="G156" s="157">
        <v>25136456.620000001</v>
      </c>
      <c r="H156" s="157">
        <v>51670621</v>
      </c>
      <c r="I156" s="157">
        <v>8405120</v>
      </c>
      <c r="J156" s="157">
        <v>36740.009999997899</v>
      </c>
      <c r="K156" s="158">
        <v>0.10774420895985599</v>
      </c>
      <c r="L156" s="158">
        <v>6.6396640642363697E-3</v>
      </c>
    </row>
    <row r="157" spans="1:12" x14ac:dyDescent="0.35">
      <c r="A157" s="13" t="s">
        <v>293</v>
      </c>
      <c r="B157" s="156" t="s">
        <v>166</v>
      </c>
      <c r="C157" s="157">
        <v>3884171599.8600001</v>
      </c>
      <c r="D157" s="157">
        <v>425378497.41000003</v>
      </c>
      <c r="E157" s="157">
        <v>256922089</v>
      </c>
      <c r="F157" s="157">
        <v>75046283.25</v>
      </c>
      <c r="G157" s="157">
        <v>28610265.16</v>
      </c>
      <c r="H157" s="157">
        <v>54160112</v>
      </c>
      <c r="I157" s="157">
        <v>10592978</v>
      </c>
      <c r="J157" s="157">
        <v>46769.999999966501</v>
      </c>
      <c r="K157" s="158">
        <v>0.109515886843241</v>
      </c>
      <c r="L157" s="158">
        <v>7.3658602418675903E-3</v>
      </c>
    </row>
    <row r="158" spans="1:12" x14ac:dyDescent="0.35">
      <c r="A158" s="13" t="s">
        <v>293</v>
      </c>
      <c r="B158" s="156" t="s">
        <v>168</v>
      </c>
      <c r="C158" s="157">
        <v>3976390926.5100002</v>
      </c>
      <c r="D158" s="157">
        <v>395072357.04000002</v>
      </c>
      <c r="E158" s="157">
        <v>225991325.5</v>
      </c>
      <c r="F158" s="157">
        <v>79110131.879999995</v>
      </c>
      <c r="G158" s="157">
        <v>31535056.66</v>
      </c>
      <c r="H158" s="157">
        <v>48416738</v>
      </c>
      <c r="I158" s="157">
        <v>9970838</v>
      </c>
      <c r="J158" s="157">
        <v>48266.999999966501</v>
      </c>
      <c r="K158" s="158">
        <v>9.9354506219725996E-2</v>
      </c>
      <c r="L158" s="158">
        <v>7.930572532434E-3</v>
      </c>
    </row>
    <row r="159" spans="1:12" x14ac:dyDescent="0.35">
      <c r="A159" s="13" t="s">
        <v>125</v>
      </c>
      <c r="B159" s="156" t="s">
        <v>148</v>
      </c>
      <c r="C159" s="157">
        <v>905504225.35000002</v>
      </c>
      <c r="D159" s="157">
        <v>69826307</v>
      </c>
      <c r="E159" s="157">
        <v>36368314.509999998</v>
      </c>
      <c r="F159" s="157">
        <v>17931024.25</v>
      </c>
      <c r="G159" s="157">
        <v>3585718</v>
      </c>
      <c r="H159" s="157">
        <v>5661159</v>
      </c>
      <c r="I159" s="157">
        <v>4266723</v>
      </c>
      <c r="J159" s="157">
        <v>2013368.24</v>
      </c>
      <c r="K159" s="158">
        <v>7.7113176333341096E-2</v>
      </c>
      <c r="L159" s="158">
        <v>3.9599130513322898E-3</v>
      </c>
    </row>
    <row r="160" spans="1:12" x14ac:dyDescent="0.35">
      <c r="A160" s="13" t="s">
        <v>125</v>
      </c>
      <c r="B160" s="156" t="s">
        <v>150</v>
      </c>
      <c r="C160" s="157">
        <v>914877721.49000001</v>
      </c>
      <c r="D160" s="157">
        <v>72491654</v>
      </c>
      <c r="E160" s="157">
        <v>37889163.859999999</v>
      </c>
      <c r="F160" s="157">
        <v>18062226.670000002</v>
      </c>
      <c r="G160" s="157">
        <v>3946232</v>
      </c>
      <c r="H160" s="157">
        <v>5689476</v>
      </c>
      <c r="I160" s="157">
        <v>4314932</v>
      </c>
      <c r="J160" s="157">
        <v>2589623.4700000002</v>
      </c>
      <c r="K160" s="158">
        <v>7.9236440343019507E-2</v>
      </c>
      <c r="L160" s="158">
        <v>4.3133982906185904E-3</v>
      </c>
    </row>
    <row r="161" spans="1:12" x14ac:dyDescent="0.35">
      <c r="A161" s="13" t="s">
        <v>125</v>
      </c>
      <c r="B161" s="156" t="s">
        <v>152</v>
      </c>
      <c r="C161" s="157">
        <v>939159856.36000001</v>
      </c>
      <c r="D161" s="157">
        <v>71503328</v>
      </c>
      <c r="E161" s="157">
        <v>36589106.189999998</v>
      </c>
      <c r="F161" s="157">
        <v>17501921.149999999</v>
      </c>
      <c r="G161" s="157">
        <v>4236930</v>
      </c>
      <c r="H161" s="157">
        <v>6099106</v>
      </c>
      <c r="I161" s="157">
        <v>4257712</v>
      </c>
      <c r="J161" s="157">
        <v>2818552.66</v>
      </c>
      <c r="K161" s="158">
        <v>7.6135417752131104E-2</v>
      </c>
      <c r="L161" s="158">
        <v>4.5114044976555003E-3</v>
      </c>
    </row>
    <row r="162" spans="1:12" x14ac:dyDescent="0.35">
      <c r="A162" s="13" t="s">
        <v>125</v>
      </c>
      <c r="B162" s="156" t="s">
        <v>154</v>
      </c>
      <c r="C162" s="157">
        <v>1017788826.4299999</v>
      </c>
      <c r="D162" s="157">
        <v>72018904.980000004</v>
      </c>
      <c r="E162" s="157">
        <v>36122548.490000002</v>
      </c>
      <c r="F162" s="157">
        <v>18506023.149999999</v>
      </c>
      <c r="G162" s="157">
        <v>4435004</v>
      </c>
      <c r="H162" s="157">
        <v>6206134</v>
      </c>
      <c r="I162" s="157">
        <v>4317199</v>
      </c>
      <c r="J162" s="157">
        <v>2431996.34</v>
      </c>
      <c r="K162" s="158">
        <v>7.0760164692133407E-2</v>
      </c>
      <c r="L162" s="158">
        <v>4.3574893777879598E-3</v>
      </c>
    </row>
    <row r="163" spans="1:12" x14ac:dyDescent="0.35">
      <c r="A163" s="13" t="s">
        <v>125</v>
      </c>
      <c r="B163" s="156" t="s">
        <v>156</v>
      </c>
      <c r="C163" s="157">
        <v>1077007568</v>
      </c>
      <c r="D163" s="157">
        <v>74820262</v>
      </c>
      <c r="E163" s="157">
        <v>36988479.939999998</v>
      </c>
      <c r="F163" s="157">
        <v>19925036.260000002</v>
      </c>
      <c r="G163" s="157">
        <v>4756520</v>
      </c>
      <c r="H163" s="157">
        <v>6004817</v>
      </c>
      <c r="I163" s="157">
        <v>4458007</v>
      </c>
      <c r="J163" s="157">
        <v>2687401.8</v>
      </c>
      <c r="K163" s="158">
        <v>6.9470507193316197E-2</v>
      </c>
      <c r="L163" s="158">
        <v>4.41642207661813E-3</v>
      </c>
    </row>
    <row r="164" spans="1:12" x14ac:dyDescent="0.35">
      <c r="A164" s="13" t="s">
        <v>125</v>
      </c>
      <c r="B164" s="156" t="s">
        <v>158</v>
      </c>
      <c r="C164" s="157">
        <v>1109302414.4200001</v>
      </c>
      <c r="D164" s="157">
        <v>72974846.989999995</v>
      </c>
      <c r="E164" s="157">
        <v>35859282</v>
      </c>
      <c r="F164" s="157">
        <v>19173873.09</v>
      </c>
      <c r="G164" s="157">
        <v>5854011</v>
      </c>
      <c r="H164" s="157">
        <v>6025912</v>
      </c>
      <c r="I164" s="157">
        <v>4468059</v>
      </c>
      <c r="J164" s="157">
        <v>1593709.9000000099</v>
      </c>
      <c r="K164" s="158">
        <v>6.5784447993070497E-2</v>
      </c>
      <c r="L164" s="158">
        <v>5.2772002691987103E-3</v>
      </c>
    </row>
    <row r="165" spans="1:12" x14ac:dyDescent="0.35">
      <c r="A165" s="13" t="s">
        <v>125</v>
      </c>
      <c r="B165" s="156" t="s">
        <v>160</v>
      </c>
      <c r="C165" s="157">
        <v>1147804437.1099999</v>
      </c>
      <c r="D165" s="157">
        <v>74984039.010000005</v>
      </c>
      <c r="E165" s="157">
        <v>37684602.509999998</v>
      </c>
      <c r="F165" s="157">
        <v>18126269.699999999</v>
      </c>
      <c r="G165" s="157">
        <v>5938690</v>
      </c>
      <c r="H165" s="157">
        <v>6001452</v>
      </c>
      <c r="I165" s="157">
        <v>4752317</v>
      </c>
      <c r="J165" s="157">
        <v>2480707.79999999</v>
      </c>
      <c r="K165" s="158">
        <v>6.5328235878577501E-2</v>
      </c>
      <c r="L165" s="158">
        <v>5.1739563012604597E-3</v>
      </c>
    </row>
    <row r="166" spans="1:12" x14ac:dyDescent="0.35">
      <c r="A166" s="13" t="s">
        <v>125</v>
      </c>
      <c r="B166" s="156" t="s">
        <v>162</v>
      </c>
      <c r="C166" s="157">
        <v>1175126355</v>
      </c>
      <c r="D166" s="157">
        <v>81234624</v>
      </c>
      <c r="E166" s="157">
        <v>40799198</v>
      </c>
      <c r="F166" s="157">
        <v>19951768</v>
      </c>
      <c r="G166" s="157">
        <v>6120554</v>
      </c>
      <c r="H166" s="157">
        <v>7230580</v>
      </c>
      <c r="I166" s="157">
        <v>4529142</v>
      </c>
      <c r="J166" s="157">
        <v>2603382</v>
      </c>
      <c r="K166" s="158">
        <v>6.9128416407612595E-2</v>
      </c>
      <c r="L166" s="158">
        <v>5.2084220339012003E-3</v>
      </c>
    </row>
    <row r="167" spans="1:12" x14ac:dyDescent="0.35">
      <c r="A167" s="13" t="s">
        <v>125</v>
      </c>
      <c r="B167" s="156" t="s">
        <v>164</v>
      </c>
      <c r="C167" s="157">
        <v>1259619211</v>
      </c>
      <c r="D167" s="157">
        <v>85260642</v>
      </c>
      <c r="E167" s="157">
        <v>43856833</v>
      </c>
      <c r="F167" s="157">
        <v>19911265</v>
      </c>
      <c r="G167" s="157">
        <v>7112038</v>
      </c>
      <c r="H167" s="157">
        <v>7412361</v>
      </c>
      <c r="I167" s="157">
        <v>4581854</v>
      </c>
      <c r="J167" s="157">
        <v>2386291</v>
      </c>
      <c r="K167" s="158">
        <v>6.7687632306205003E-2</v>
      </c>
      <c r="L167" s="158">
        <v>5.6461809552379102E-3</v>
      </c>
    </row>
    <row r="168" spans="1:12" x14ac:dyDescent="0.35">
      <c r="A168" s="13" t="s">
        <v>125</v>
      </c>
      <c r="B168" s="156" t="s">
        <v>166</v>
      </c>
      <c r="C168" s="157">
        <v>1436855460</v>
      </c>
      <c r="D168" s="157">
        <v>100325434</v>
      </c>
      <c r="E168" s="157">
        <v>63055276</v>
      </c>
      <c r="F168" s="157">
        <v>17576988</v>
      </c>
      <c r="G168" s="157">
        <v>7227818</v>
      </c>
      <c r="H168" s="157">
        <v>7727476</v>
      </c>
      <c r="I168" s="157">
        <v>4737876</v>
      </c>
      <c r="J168" s="157">
        <v>0</v>
      </c>
      <c r="K168" s="158">
        <v>6.9822913155092203E-2</v>
      </c>
      <c r="L168" s="158">
        <v>5.0303027696327902E-3</v>
      </c>
    </row>
    <row r="169" spans="1:12" x14ac:dyDescent="0.35">
      <c r="A169" s="13" t="s">
        <v>125</v>
      </c>
      <c r="B169" s="156" t="s">
        <v>168</v>
      </c>
      <c r="C169" s="157">
        <v>1522829612.1500001</v>
      </c>
      <c r="D169" s="157">
        <v>104143028</v>
      </c>
      <c r="E169" s="157">
        <v>57989044</v>
      </c>
      <c r="F169" s="157">
        <v>20880080</v>
      </c>
      <c r="G169" s="157">
        <v>11362320</v>
      </c>
      <c r="H169" s="157">
        <v>7882025</v>
      </c>
      <c r="I169" s="157">
        <v>5276817</v>
      </c>
      <c r="J169" s="157">
        <v>752742</v>
      </c>
      <c r="K169" s="158">
        <v>6.8387840089979696E-2</v>
      </c>
      <c r="L169" s="158">
        <v>7.4613206292712996E-3</v>
      </c>
    </row>
    <row r="170" spans="1:12" x14ac:dyDescent="0.35">
      <c r="A170" s="13" t="s">
        <v>122</v>
      </c>
      <c r="B170" s="156" t="s">
        <v>148</v>
      </c>
      <c r="C170" s="157">
        <v>104885551</v>
      </c>
      <c r="D170" s="157">
        <v>0</v>
      </c>
      <c r="E170" s="157">
        <v>0</v>
      </c>
      <c r="F170" s="157">
        <v>0</v>
      </c>
      <c r="G170" s="157">
        <v>0</v>
      </c>
      <c r="H170" s="157">
        <v>0</v>
      </c>
      <c r="I170" s="157">
        <v>0</v>
      </c>
      <c r="J170" s="157">
        <v>0</v>
      </c>
      <c r="K170" s="158">
        <v>0</v>
      </c>
      <c r="L170" s="158">
        <v>0</v>
      </c>
    </row>
    <row r="171" spans="1:12" x14ac:dyDescent="0.35">
      <c r="A171" s="13" t="s">
        <v>122</v>
      </c>
      <c r="B171" s="156" t="s">
        <v>150</v>
      </c>
      <c r="C171" s="157">
        <v>106604864</v>
      </c>
      <c r="D171" s="157">
        <v>0</v>
      </c>
      <c r="E171" s="157">
        <v>0</v>
      </c>
      <c r="F171" s="157">
        <v>0</v>
      </c>
      <c r="G171" s="157">
        <v>0</v>
      </c>
      <c r="H171" s="157">
        <v>0</v>
      </c>
      <c r="I171" s="157">
        <v>0</v>
      </c>
      <c r="J171" s="157">
        <v>0</v>
      </c>
      <c r="K171" s="158">
        <v>0</v>
      </c>
      <c r="L171" s="158">
        <v>0</v>
      </c>
    </row>
    <row r="172" spans="1:12" x14ac:dyDescent="0.35">
      <c r="A172" s="13" t="s">
        <v>122</v>
      </c>
      <c r="B172" s="156" t="s">
        <v>152</v>
      </c>
      <c r="C172" s="157">
        <v>111506839</v>
      </c>
      <c r="D172" s="157">
        <v>0</v>
      </c>
      <c r="E172" s="157">
        <v>0</v>
      </c>
      <c r="F172" s="157">
        <v>0</v>
      </c>
      <c r="G172" s="157">
        <v>0</v>
      </c>
      <c r="H172" s="157">
        <v>0</v>
      </c>
      <c r="I172" s="157">
        <v>0</v>
      </c>
      <c r="J172" s="157">
        <v>0</v>
      </c>
      <c r="K172" s="158">
        <v>0</v>
      </c>
      <c r="L172" s="158">
        <v>0</v>
      </c>
    </row>
    <row r="173" spans="1:12" x14ac:dyDescent="0.35">
      <c r="A173" s="13" t="s">
        <v>122</v>
      </c>
      <c r="B173" s="156" t="s">
        <v>154</v>
      </c>
      <c r="C173" s="157">
        <v>115268748</v>
      </c>
      <c r="D173" s="157">
        <v>0</v>
      </c>
      <c r="E173" s="157">
        <v>0</v>
      </c>
      <c r="F173" s="157">
        <v>0</v>
      </c>
      <c r="G173" s="157">
        <v>0</v>
      </c>
      <c r="H173" s="157">
        <v>0</v>
      </c>
      <c r="I173" s="157">
        <v>0</v>
      </c>
      <c r="J173" s="157">
        <v>0</v>
      </c>
      <c r="K173" s="158">
        <v>0</v>
      </c>
      <c r="L173" s="158">
        <v>0</v>
      </c>
    </row>
    <row r="174" spans="1:12" x14ac:dyDescent="0.35">
      <c r="A174" s="13" t="s">
        <v>122</v>
      </c>
      <c r="B174" s="156" t="s">
        <v>160</v>
      </c>
      <c r="C174" s="157">
        <v>123565900</v>
      </c>
      <c r="D174" s="157">
        <v>0</v>
      </c>
      <c r="E174" s="157">
        <v>0</v>
      </c>
      <c r="F174" s="157">
        <v>0</v>
      </c>
      <c r="G174" s="157">
        <v>0</v>
      </c>
      <c r="H174" s="157">
        <v>0</v>
      </c>
      <c r="I174" s="157">
        <v>0</v>
      </c>
      <c r="J174" s="157">
        <v>0</v>
      </c>
      <c r="K174" s="158">
        <v>0</v>
      </c>
      <c r="L174" s="158">
        <v>0</v>
      </c>
    </row>
    <row r="175" spans="1:12" x14ac:dyDescent="0.35">
      <c r="A175" s="13" t="s">
        <v>248</v>
      </c>
      <c r="B175" s="156" t="s">
        <v>166</v>
      </c>
      <c r="C175" s="157">
        <v>73142360</v>
      </c>
      <c r="D175" s="157">
        <v>3290677</v>
      </c>
      <c r="E175" s="157">
        <v>2569982</v>
      </c>
      <c r="F175" s="157">
        <v>128803</v>
      </c>
      <c r="G175" s="157">
        <v>566584</v>
      </c>
      <c r="H175" s="157">
        <v>0</v>
      </c>
      <c r="I175" s="157">
        <v>25307</v>
      </c>
      <c r="J175" s="157">
        <v>1</v>
      </c>
      <c r="K175" s="158">
        <v>4.4990030400987903E-2</v>
      </c>
      <c r="L175" s="158">
        <v>7.7463182757570304E-3</v>
      </c>
    </row>
    <row r="176" spans="1:12" x14ac:dyDescent="0.35">
      <c r="A176" s="13" t="s">
        <v>122</v>
      </c>
      <c r="B176" s="156" t="s">
        <v>156</v>
      </c>
      <c r="C176" s="157">
        <v>121325531</v>
      </c>
      <c r="D176" s="157">
        <v>0</v>
      </c>
      <c r="E176" s="157">
        <v>0</v>
      </c>
      <c r="F176" s="157">
        <v>0</v>
      </c>
      <c r="G176" s="157">
        <v>0</v>
      </c>
      <c r="H176" s="157">
        <v>0</v>
      </c>
      <c r="I176" s="157">
        <v>0</v>
      </c>
      <c r="J176" s="157">
        <v>0</v>
      </c>
      <c r="K176" s="158">
        <v>0</v>
      </c>
      <c r="L176" s="158">
        <v>0</v>
      </c>
    </row>
    <row r="177" spans="1:12" x14ac:dyDescent="0.35">
      <c r="A177" s="13" t="s">
        <v>122</v>
      </c>
      <c r="B177" s="156" t="s">
        <v>158</v>
      </c>
      <c r="C177" s="157">
        <v>126044870</v>
      </c>
      <c r="D177" s="157">
        <v>0</v>
      </c>
      <c r="E177" s="157">
        <v>0</v>
      </c>
      <c r="F177" s="157">
        <v>0</v>
      </c>
      <c r="G177" s="157">
        <v>0</v>
      </c>
      <c r="H177" s="157">
        <v>0</v>
      </c>
      <c r="I177" s="157">
        <v>0</v>
      </c>
      <c r="J177" s="157">
        <v>0</v>
      </c>
      <c r="K177" s="158">
        <v>0</v>
      </c>
      <c r="L177" s="158">
        <v>0</v>
      </c>
    </row>
    <row r="178" spans="1:12" x14ac:dyDescent="0.35">
      <c r="A178" s="13" t="s">
        <v>122</v>
      </c>
      <c r="B178" s="156" t="s">
        <v>162</v>
      </c>
      <c r="C178" s="157">
        <v>131701655</v>
      </c>
      <c r="D178" s="157">
        <v>0</v>
      </c>
      <c r="E178" s="157">
        <v>0</v>
      </c>
      <c r="F178" s="157">
        <v>0</v>
      </c>
      <c r="G178" s="157">
        <v>0</v>
      </c>
      <c r="H178" s="157">
        <v>0</v>
      </c>
      <c r="I178" s="157">
        <v>0</v>
      </c>
      <c r="J178" s="157">
        <v>0</v>
      </c>
      <c r="K178" s="158">
        <v>0</v>
      </c>
      <c r="L178" s="158">
        <v>0</v>
      </c>
    </row>
    <row r="179" spans="1:12" x14ac:dyDescent="0.35">
      <c r="A179" s="13" t="s">
        <v>122</v>
      </c>
      <c r="B179" s="156" t="s">
        <v>164</v>
      </c>
      <c r="C179" s="157">
        <v>141824482</v>
      </c>
      <c r="D179" s="157">
        <v>0</v>
      </c>
      <c r="E179" s="157">
        <v>0</v>
      </c>
      <c r="F179" s="157">
        <v>0</v>
      </c>
      <c r="G179" s="157">
        <v>0</v>
      </c>
      <c r="H179" s="157">
        <v>0</v>
      </c>
      <c r="I179" s="157">
        <v>0</v>
      </c>
      <c r="J179" s="157">
        <v>0</v>
      </c>
      <c r="K179" s="158">
        <v>0</v>
      </c>
      <c r="L179" s="158">
        <v>0</v>
      </c>
    </row>
    <row r="180" spans="1:12" x14ac:dyDescent="0.35">
      <c r="A180" s="13" t="s">
        <v>122</v>
      </c>
      <c r="B180" s="156" t="s">
        <v>166</v>
      </c>
      <c r="C180" s="157">
        <v>176992804</v>
      </c>
      <c r="D180" s="157">
        <v>0</v>
      </c>
      <c r="E180" s="157">
        <v>0</v>
      </c>
      <c r="F180" s="157">
        <v>0</v>
      </c>
      <c r="G180" s="157">
        <v>0</v>
      </c>
      <c r="H180" s="157">
        <v>0</v>
      </c>
      <c r="I180" s="157">
        <v>0</v>
      </c>
      <c r="J180" s="157">
        <v>0</v>
      </c>
      <c r="K180" s="158">
        <v>0</v>
      </c>
      <c r="L180" s="158">
        <v>0</v>
      </c>
    </row>
    <row r="181" spans="1:12" x14ac:dyDescent="0.35">
      <c r="A181" s="13" t="s">
        <v>122</v>
      </c>
      <c r="B181" s="156" t="s">
        <v>168</v>
      </c>
      <c r="C181" s="157">
        <v>191117243.47</v>
      </c>
      <c r="D181" s="157">
        <v>0</v>
      </c>
      <c r="E181" s="157">
        <v>0</v>
      </c>
      <c r="F181" s="157">
        <v>0</v>
      </c>
      <c r="G181" s="157">
        <v>0</v>
      </c>
      <c r="H181" s="157">
        <v>0</v>
      </c>
      <c r="I181" s="157">
        <v>0</v>
      </c>
      <c r="J181" s="157">
        <v>0</v>
      </c>
      <c r="K181" s="158">
        <v>0</v>
      </c>
      <c r="L181" s="158">
        <v>0</v>
      </c>
    </row>
    <row r="182" spans="1:12" x14ac:dyDescent="0.35">
      <c r="A182" s="13" t="s">
        <v>329</v>
      </c>
      <c r="B182" s="156" t="s">
        <v>148</v>
      </c>
      <c r="C182" s="157">
        <v>34019970</v>
      </c>
      <c r="D182" s="157">
        <v>34019970</v>
      </c>
      <c r="E182" s="157">
        <v>34019970</v>
      </c>
      <c r="F182" s="157">
        <v>0</v>
      </c>
      <c r="G182" s="157">
        <v>0</v>
      </c>
      <c r="H182" s="157">
        <v>0</v>
      </c>
      <c r="I182" s="157">
        <v>0</v>
      </c>
      <c r="J182" s="157">
        <v>0</v>
      </c>
      <c r="K182" s="158">
        <v>1</v>
      </c>
      <c r="L182" s="158">
        <v>0</v>
      </c>
    </row>
    <row r="183" spans="1:12" x14ac:dyDescent="0.35">
      <c r="A183" s="13" t="s">
        <v>329</v>
      </c>
      <c r="B183" s="156" t="s">
        <v>150</v>
      </c>
      <c r="C183" s="157">
        <v>35003348</v>
      </c>
      <c r="D183" s="157">
        <v>35003348</v>
      </c>
      <c r="E183" s="157">
        <v>35003348</v>
      </c>
      <c r="F183" s="157">
        <v>0</v>
      </c>
      <c r="G183" s="157">
        <v>0</v>
      </c>
      <c r="H183" s="157">
        <v>0</v>
      </c>
      <c r="I183" s="157">
        <v>0</v>
      </c>
      <c r="J183" s="157">
        <v>0</v>
      </c>
      <c r="K183" s="158">
        <v>1</v>
      </c>
      <c r="L183" s="158">
        <v>0</v>
      </c>
    </row>
    <row r="184" spans="1:12" x14ac:dyDescent="0.35">
      <c r="A184" s="13" t="s">
        <v>329</v>
      </c>
      <c r="B184" s="156" t="s">
        <v>152</v>
      </c>
      <c r="C184" s="157">
        <v>35227621</v>
      </c>
      <c r="D184" s="157">
        <v>35227621</v>
      </c>
      <c r="E184" s="157">
        <v>35227621</v>
      </c>
      <c r="F184" s="157">
        <v>0</v>
      </c>
      <c r="G184" s="157">
        <v>0</v>
      </c>
      <c r="H184" s="157">
        <v>0</v>
      </c>
      <c r="I184" s="157">
        <v>0</v>
      </c>
      <c r="J184" s="157">
        <v>0</v>
      </c>
      <c r="K184" s="158">
        <v>1</v>
      </c>
      <c r="L184" s="158">
        <v>0</v>
      </c>
    </row>
    <row r="185" spans="1:12" x14ac:dyDescent="0.35">
      <c r="A185" s="13" t="s">
        <v>329</v>
      </c>
      <c r="B185" s="156" t="s">
        <v>154</v>
      </c>
      <c r="C185" s="157">
        <v>35394893</v>
      </c>
      <c r="D185" s="157">
        <v>35394893</v>
      </c>
      <c r="E185" s="157">
        <v>35394893</v>
      </c>
      <c r="F185" s="157">
        <v>0</v>
      </c>
      <c r="G185" s="157">
        <v>0</v>
      </c>
      <c r="H185" s="157">
        <v>0</v>
      </c>
      <c r="I185" s="157">
        <v>0</v>
      </c>
      <c r="J185" s="157">
        <v>0</v>
      </c>
      <c r="K185" s="158">
        <v>1</v>
      </c>
      <c r="L185" s="158">
        <v>0</v>
      </c>
    </row>
    <row r="186" spans="1:12" x14ac:dyDescent="0.35">
      <c r="A186" s="13" t="s">
        <v>329</v>
      </c>
      <c r="B186" s="156" t="s">
        <v>156</v>
      </c>
      <c r="C186" s="157">
        <v>35072508</v>
      </c>
      <c r="D186" s="157">
        <v>35072508</v>
      </c>
      <c r="E186" s="157">
        <v>35072508</v>
      </c>
      <c r="F186" s="157">
        <v>0</v>
      </c>
      <c r="G186" s="157">
        <v>0</v>
      </c>
      <c r="H186" s="157">
        <v>0</v>
      </c>
      <c r="I186" s="157">
        <v>0</v>
      </c>
      <c r="J186" s="157">
        <v>0</v>
      </c>
      <c r="K186" s="158">
        <v>1</v>
      </c>
      <c r="L186" s="158">
        <v>0</v>
      </c>
    </row>
    <row r="187" spans="1:12" x14ac:dyDescent="0.35">
      <c r="A187" s="13" t="s">
        <v>329</v>
      </c>
      <c r="B187" s="156" t="s">
        <v>158</v>
      </c>
      <c r="C187" s="157">
        <v>33052751</v>
      </c>
      <c r="D187" s="157">
        <v>33052751</v>
      </c>
      <c r="E187" s="157">
        <v>33052751</v>
      </c>
      <c r="F187" s="157">
        <v>0</v>
      </c>
      <c r="G187" s="157">
        <v>0</v>
      </c>
      <c r="H187" s="157">
        <v>0</v>
      </c>
      <c r="I187" s="157">
        <v>0</v>
      </c>
      <c r="J187" s="157">
        <v>0</v>
      </c>
      <c r="K187" s="158">
        <v>1</v>
      </c>
      <c r="L187" s="158">
        <v>0</v>
      </c>
    </row>
    <row r="188" spans="1:12" x14ac:dyDescent="0.35">
      <c r="A188" s="13" t="s">
        <v>329</v>
      </c>
      <c r="B188" s="156" t="s">
        <v>160</v>
      </c>
      <c r="C188" s="157">
        <v>34922931</v>
      </c>
      <c r="D188" s="157">
        <v>34922931</v>
      </c>
      <c r="E188" s="157">
        <v>34922931</v>
      </c>
      <c r="F188" s="157">
        <v>0</v>
      </c>
      <c r="G188" s="157">
        <v>0</v>
      </c>
      <c r="H188" s="157">
        <v>0</v>
      </c>
      <c r="I188" s="157">
        <v>0</v>
      </c>
      <c r="J188" s="157">
        <v>0</v>
      </c>
      <c r="K188" s="158">
        <v>1</v>
      </c>
      <c r="L188" s="158">
        <v>0</v>
      </c>
    </row>
    <row r="189" spans="1:12" x14ac:dyDescent="0.35">
      <c r="A189" s="13" t="s">
        <v>329</v>
      </c>
      <c r="B189" s="156" t="s">
        <v>162</v>
      </c>
      <c r="C189" s="157">
        <v>35651043</v>
      </c>
      <c r="D189" s="157">
        <v>35651043</v>
      </c>
      <c r="E189" s="157">
        <v>35651043</v>
      </c>
      <c r="F189" s="157">
        <v>0</v>
      </c>
      <c r="G189" s="157">
        <v>0</v>
      </c>
      <c r="H189" s="157">
        <v>0</v>
      </c>
      <c r="I189" s="157">
        <v>0</v>
      </c>
      <c r="J189" s="157">
        <v>0</v>
      </c>
      <c r="K189" s="158">
        <v>1</v>
      </c>
      <c r="L189" s="158">
        <v>0</v>
      </c>
    </row>
    <row r="190" spans="1:12" x14ac:dyDescent="0.35">
      <c r="A190" s="13" t="s">
        <v>329</v>
      </c>
      <c r="B190" s="156" t="s">
        <v>164</v>
      </c>
      <c r="C190" s="157">
        <v>37695804.600000001</v>
      </c>
      <c r="D190" s="157">
        <v>37695804.600000001</v>
      </c>
      <c r="E190" s="157">
        <v>37695804.600000001</v>
      </c>
      <c r="F190" s="157">
        <v>0</v>
      </c>
      <c r="G190" s="157">
        <v>0</v>
      </c>
      <c r="H190" s="157">
        <v>0</v>
      </c>
      <c r="I190" s="157">
        <v>0</v>
      </c>
      <c r="J190" s="157">
        <v>0</v>
      </c>
      <c r="K190" s="158">
        <v>1</v>
      </c>
      <c r="L190" s="158">
        <v>0</v>
      </c>
    </row>
    <row r="191" spans="1:12" x14ac:dyDescent="0.35">
      <c r="A191" s="13" t="s">
        <v>329</v>
      </c>
      <c r="B191" s="156" t="s">
        <v>123</v>
      </c>
      <c r="C191" s="157">
        <v>39635337.32</v>
      </c>
      <c r="D191" s="157">
        <v>39635337.32</v>
      </c>
      <c r="E191" s="157">
        <v>39635337.32</v>
      </c>
      <c r="F191" s="157">
        <v>0</v>
      </c>
      <c r="G191" s="157">
        <v>0</v>
      </c>
      <c r="H191" s="157">
        <v>0</v>
      </c>
      <c r="I191" s="157">
        <v>0</v>
      </c>
      <c r="J191" s="157">
        <v>0</v>
      </c>
      <c r="K191" s="158">
        <v>1</v>
      </c>
      <c r="L191" s="158">
        <v>0</v>
      </c>
    </row>
    <row r="192" spans="1:12" x14ac:dyDescent="0.35">
      <c r="A192" s="13" t="s">
        <v>329</v>
      </c>
      <c r="B192" s="156" t="s">
        <v>166</v>
      </c>
      <c r="C192" s="157">
        <v>40205123.109999999</v>
      </c>
      <c r="D192" s="157">
        <v>40205123.109999999</v>
      </c>
      <c r="E192" s="157">
        <v>40205123.109999999</v>
      </c>
      <c r="F192" s="157">
        <v>0</v>
      </c>
      <c r="G192" s="157">
        <v>0</v>
      </c>
      <c r="H192" s="157">
        <v>0</v>
      </c>
      <c r="I192" s="157">
        <v>0</v>
      </c>
      <c r="J192" s="157">
        <v>0</v>
      </c>
      <c r="K192" s="158">
        <v>1</v>
      </c>
      <c r="L192" s="158">
        <v>0</v>
      </c>
    </row>
    <row r="193" spans="1:12" x14ac:dyDescent="0.35">
      <c r="A193" s="13" t="s">
        <v>329</v>
      </c>
      <c r="B193" s="156" t="s">
        <v>168</v>
      </c>
      <c r="C193" s="157">
        <v>42453164.289999999</v>
      </c>
      <c r="D193" s="157">
        <v>42453164.289999999</v>
      </c>
      <c r="E193" s="157">
        <v>42453164.289999999</v>
      </c>
      <c r="F193" s="157">
        <v>0</v>
      </c>
      <c r="G193" s="157">
        <v>0</v>
      </c>
      <c r="H193" s="157">
        <v>0</v>
      </c>
      <c r="I193" s="157">
        <v>0</v>
      </c>
      <c r="J193" s="157">
        <v>0</v>
      </c>
      <c r="K193" s="158">
        <v>1</v>
      </c>
      <c r="L193" s="158">
        <v>0</v>
      </c>
    </row>
    <row r="194" spans="1:12" x14ac:dyDescent="0.35">
      <c r="A194" s="13" t="s">
        <v>342</v>
      </c>
      <c r="B194" s="156" t="s">
        <v>168</v>
      </c>
      <c r="C194" s="157">
        <v>15314932414.290001</v>
      </c>
      <c r="D194" s="157">
        <v>1306790858.7</v>
      </c>
      <c r="E194" s="157">
        <v>752601244.44000006</v>
      </c>
      <c r="F194" s="157">
        <v>294769767.13</v>
      </c>
      <c r="G194" s="157">
        <v>114799084.37</v>
      </c>
      <c r="H194" s="157">
        <v>103820618.65000001</v>
      </c>
      <c r="I194" s="157">
        <v>32424474.66</v>
      </c>
      <c r="J194" s="157">
        <v>8375669.4499997497</v>
      </c>
      <c r="K194" s="158">
        <v>8.5327889366371895E-2</v>
      </c>
      <c r="L194" s="158">
        <v>7.4958923268171702E-3</v>
      </c>
    </row>
    <row r="195" spans="1:12" x14ac:dyDescent="0.35">
      <c r="A195" s="13" t="s">
        <v>342</v>
      </c>
      <c r="B195" s="156" t="s">
        <v>166</v>
      </c>
      <c r="C195" s="157">
        <v>14797490449.017593</v>
      </c>
      <c r="D195" s="157">
        <v>1281672986.5769219</v>
      </c>
      <c r="E195" s="157">
        <v>747386807.40854359</v>
      </c>
      <c r="F195" s="157">
        <v>279461814.18661177</v>
      </c>
      <c r="G195" s="157">
        <v>97915331.792060286</v>
      </c>
      <c r="H195" s="157">
        <v>117932508.51082945</v>
      </c>
      <c r="I195" s="157">
        <v>31947488.484153584</v>
      </c>
      <c r="J195" s="157">
        <v>6980414.3999999296</v>
      </c>
      <c r="K195" s="158">
        <v>8.6614212794576415E-2</v>
      </c>
      <c r="L195" s="158">
        <v>6.6170228073072273E-3</v>
      </c>
    </row>
    <row r="196" spans="1:12" x14ac:dyDescent="0.35">
      <c r="A196" s="13" t="s">
        <v>342</v>
      </c>
      <c r="B196" s="156" t="s">
        <v>123</v>
      </c>
      <c r="C196" s="157">
        <v>14238992066.33</v>
      </c>
      <c r="D196" s="157">
        <v>1229351966.9066401</v>
      </c>
      <c r="E196" s="157" t="s">
        <v>345</v>
      </c>
      <c r="F196" s="157" t="s">
        <v>345</v>
      </c>
      <c r="G196" s="157">
        <v>88253905.968925297</v>
      </c>
      <c r="H196" s="157" t="s">
        <v>345</v>
      </c>
      <c r="I196" s="157" t="s">
        <v>345</v>
      </c>
      <c r="J196" s="157">
        <v>1141098060.93771</v>
      </c>
      <c r="K196" s="158">
        <v>8.6337007646320907E-2</v>
      </c>
      <c r="L196" s="158">
        <v>6.1980444653532401E-3</v>
      </c>
    </row>
    <row r="197" spans="1:12" x14ac:dyDescent="0.35">
      <c r="A197" s="13" t="s">
        <v>342</v>
      </c>
      <c r="B197" s="156" t="s">
        <v>164</v>
      </c>
      <c r="C197" s="157">
        <v>12686600865.25</v>
      </c>
      <c r="D197" s="157">
        <v>1066931443.25</v>
      </c>
      <c r="E197" s="157">
        <v>604730742.40999997</v>
      </c>
      <c r="F197" s="157">
        <v>245263257.71000001</v>
      </c>
      <c r="G197" s="157">
        <v>76928279.299999997</v>
      </c>
      <c r="H197" s="157">
        <v>109058376.67</v>
      </c>
      <c r="I197" s="157">
        <v>24704868.190000001</v>
      </c>
      <c r="J197" s="157">
        <v>6245918.9699999997</v>
      </c>
      <c r="K197" s="158">
        <v>8.4099078593419196E-2</v>
      </c>
      <c r="L197" s="158">
        <v>6.0637423780482503E-3</v>
      </c>
    </row>
    <row r="198" spans="1:12" x14ac:dyDescent="0.35">
      <c r="A198" s="13" t="s">
        <v>342</v>
      </c>
      <c r="B198" s="156" t="s">
        <v>162</v>
      </c>
      <c r="C198" s="157">
        <v>11909581775.5</v>
      </c>
      <c r="D198" s="157">
        <v>1006177331.9400001</v>
      </c>
      <c r="E198" s="157">
        <v>571302033.22000003</v>
      </c>
      <c r="F198" s="157">
        <v>237639079.34</v>
      </c>
      <c r="G198" s="157">
        <v>67247635</v>
      </c>
      <c r="H198" s="157">
        <v>104717904.84</v>
      </c>
      <c r="I198" s="157">
        <v>18977202.760000002</v>
      </c>
      <c r="J198" s="157">
        <v>6293476.7800000599</v>
      </c>
      <c r="K198" s="158">
        <v>8.4484690638748999E-2</v>
      </c>
      <c r="L198" s="158">
        <v>5.6465152402194003E-3</v>
      </c>
    </row>
    <row r="199" spans="1:12" x14ac:dyDescent="0.35">
      <c r="A199" s="13" t="s">
        <v>342</v>
      </c>
      <c r="B199" s="156" t="s">
        <v>160</v>
      </c>
      <c r="C199" s="157">
        <v>11568617960.9</v>
      </c>
      <c r="D199" s="157">
        <v>967643571.27999997</v>
      </c>
      <c r="E199" s="157">
        <v>541625115.05999994</v>
      </c>
      <c r="F199" s="157">
        <v>222665493.25999999</v>
      </c>
      <c r="G199" s="157">
        <v>64569842.200000003</v>
      </c>
      <c r="H199" s="157">
        <v>93588510.989999995</v>
      </c>
      <c r="I199" s="157">
        <v>17990275.079999998</v>
      </c>
      <c r="J199" s="157">
        <v>27204334.690000001</v>
      </c>
      <c r="K199" s="158">
        <v>8.3643834946445103E-2</v>
      </c>
      <c r="L199" s="158">
        <v>5.5814655145701303E-3</v>
      </c>
    </row>
    <row r="200" spans="1:12" x14ac:dyDescent="0.35">
      <c r="A200" s="13" t="s">
        <v>342</v>
      </c>
      <c r="B200" s="156" t="s">
        <v>158</v>
      </c>
      <c r="C200" s="157">
        <v>11247598622.309999</v>
      </c>
      <c r="D200" s="157">
        <v>936686003.35000002</v>
      </c>
      <c r="E200" s="157">
        <v>512295334.68000001</v>
      </c>
      <c r="F200" s="157">
        <v>222654630.06999999</v>
      </c>
      <c r="G200" s="157">
        <v>56580120.299999997</v>
      </c>
      <c r="H200" s="157">
        <v>83871032.540000007</v>
      </c>
      <c r="I200" s="157">
        <v>20435982.699999999</v>
      </c>
      <c r="J200" s="157">
        <v>40848903.060000099</v>
      </c>
      <c r="K200" s="158">
        <v>8.3278754408256606E-2</v>
      </c>
      <c r="L200" s="158">
        <v>5.0304177984953503E-3</v>
      </c>
    </row>
    <row r="201" spans="1:12" x14ac:dyDescent="0.35">
      <c r="A201" s="13" t="s">
        <v>342</v>
      </c>
      <c r="B201" s="156" t="s">
        <v>156</v>
      </c>
      <c r="C201" s="157">
        <v>10784479954.33</v>
      </c>
      <c r="D201" s="157">
        <v>928945605.45000005</v>
      </c>
      <c r="E201" s="157">
        <v>505824707.87</v>
      </c>
      <c r="F201" s="157">
        <v>226141867.02000001</v>
      </c>
      <c r="G201" s="157">
        <v>55674804.700000003</v>
      </c>
      <c r="H201" s="157">
        <v>84525461.079999998</v>
      </c>
      <c r="I201" s="157">
        <v>19570050.809999999</v>
      </c>
      <c r="J201" s="157">
        <v>37208713.970000103</v>
      </c>
      <c r="K201" s="158">
        <v>8.6137264790132603E-2</v>
      </c>
      <c r="L201" s="158">
        <v>5.1624932250577699E-3</v>
      </c>
    </row>
    <row r="202" spans="1:12" x14ac:dyDescent="0.35">
      <c r="A202" s="13" t="s">
        <v>342</v>
      </c>
      <c r="B202" s="156" t="s">
        <v>154</v>
      </c>
      <c r="C202" s="157">
        <v>10355010271.84</v>
      </c>
      <c r="D202" s="157">
        <v>905923792.19000006</v>
      </c>
      <c r="E202" s="157">
        <v>486980539.86000001</v>
      </c>
      <c r="F202" s="157">
        <v>227027924.84999999</v>
      </c>
      <c r="G202" s="157">
        <v>49934523.439999998</v>
      </c>
      <c r="H202" s="157">
        <v>83431632.310000002</v>
      </c>
      <c r="I202" s="157">
        <v>19148021.030000001</v>
      </c>
      <c r="J202" s="157">
        <v>39401150.700000003</v>
      </c>
      <c r="K202" s="158">
        <v>8.74865179664399E-2</v>
      </c>
      <c r="L202" s="158">
        <v>4.8222572579956499E-3</v>
      </c>
    </row>
    <row r="203" spans="1:12" x14ac:dyDescent="0.35">
      <c r="A203" s="13" t="s">
        <v>342</v>
      </c>
      <c r="B203" s="156" t="s">
        <v>152</v>
      </c>
      <c r="C203" s="157">
        <v>9986553168.8899994</v>
      </c>
      <c r="D203" s="157">
        <v>896711083.99000001</v>
      </c>
      <c r="E203" s="157">
        <v>484072565.92000002</v>
      </c>
      <c r="F203" s="157">
        <v>228025979.33000001</v>
      </c>
      <c r="G203" s="157">
        <v>48427333.450000003</v>
      </c>
      <c r="H203" s="157">
        <v>82928208.969999999</v>
      </c>
      <c r="I203" s="157">
        <v>16330450.26</v>
      </c>
      <c r="J203" s="157">
        <v>36926546.060000002</v>
      </c>
      <c r="K203" s="158">
        <v>8.9791849983177796E-2</v>
      </c>
      <c r="L203" s="158">
        <v>4.8492540550287497E-3</v>
      </c>
    </row>
    <row r="204" spans="1:12" x14ac:dyDescent="0.35">
      <c r="A204" s="13" t="s">
        <v>342</v>
      </c>
      <c r="B204" s="156" t="s">
        <v>150</v>
      </c>
      <c r="C204" s="157">
        <v>9755127114.7600002</v>
      </c>
      <c r="D204" s="157">
        <v>899080937.51999998</v>
      </c>
      <c r="E204" s="157">
        <v>479960061.06999999</v>
      </c>
      <c r="F204" s="157">
        <v>234357942.15000001</v>
      </c>
      <c r="G204" s="157">
        <v>45553249.560000002</v>
      </c>
      <c r="H204" s="157">
        <v>85519493.219999999</v>
      </c>
      <c r="I204" s="157">
        <v>17192943.010000002</v>
      </c>
      <c r="J204" s="157">
        <v>36497248.509999998</v>
      </c>
      <c r="K204" s="158">
        <v>9.2164963812685199E-2</v>
      </c>
      <c r="L204" s="158">
        <v>4.66967257567312E-3</v>
      </c>
    </row>
    <row r="205" spans="1:12" x14ac:dyDescent="0.35">
      <c r="A205" s="13" t="s">
        <v>342</v>
      </c>
      <c r="B205" s="156" t="s">
        <v>148</v>
      </c>
      <c r="C205" s="157">
        <v>9612491580.5200005</v>
      </c>
      <c r="D205" s="157">
        <v>877002085.11000001</v>
      </c>
      <c r="E205" s="157">
        <v>446925896.64999998</v>
      </c>
      <c r="F205" s="157">
        <v>235225799.63999999</v>
      </c>
      <c r="G205" s="157">
        <v>43802919.5</v>
      </c>
      <c r="H205" s="157">
        <v>84885435.849999994</v>
      </c>
      <c r="I205" s="157">
        <v>17850543.25</v>
      </c>
      <c r="J205" s="157">
        <v>48311490.219999902</v>
      </c>
      <c r="K205" s="158">
        <v>9.1235667439987206E-2</v>
      </c>
      <c r="L205" s="158">
        <v>4.5568746805217403E-3</v>
      </c>
    </row>
    <row r="206" spans="1:12" x14ac:dyDescent="0.35">
      <c r="A206" s="159"/>
      <c r="B206" s="160"/>
      <c r="C206" s="161"/>
      <c r="D206" s="161"/>
      <c r="E206" s="161"/>
      <c r="F206" s="161"/>
      <c r="G206" s="161"/>
      <c r="H206" s="161"/>
      <c r="I206" s="161"/>
      <c r="J206" s="161"/>
      <c r="K206" s="35"/>
      <c r="L206" s="35"/>
    </row>
    <row r="207" spans="1:12" x14ac:dyDescent="0.35">
      <c r="A207" s="159"/>
      <c r="B207" s="160"/>
      <c r="C207" s="161"/>
      <c r="D207" s="161"/>
      <c r="E207" s="161"/>
      <c r="F207" s="161"/>
      <c r="G207" s="161"/>
      <c r="H207" s="161"/>
      <c r="I207" s="161"/>
      <c r="J207" s="161"/>
      <c r="K207" s="35"/>
      <c r="L207" s="35"/>
    </row>
    <row r="208" spans="1:12" x14ac:dyDescent="0.35">
      <c r="A208" s="159"/>
      <c r="B208" s="160"/>
      <c r="C208" s="161"/>
      <c r="D208" s="161"/>
      <c r="E208" s="161"/>
      <c r="F208" s="161"/>
      <c r="G208" s="161"/>
      <c r="H208" s="161"/>
      <c r="I208" s="161"/>
      <c r="J208" s="161"/>
      <c r="K208" s="35"/>
      <c r="L208" s="35"/>
    </row>
    <row r="209" spans="1:12" x14ac:dyDescent="0.35">
      <c r="A209" s="159"/>
      <c r="B209" s="160"/>
      <c r="C209" s="161"/>
      <c r="D209" s="161"/>
      <c r="E209" s="161"/>
      <c r="F209" s="161"/>
      <c r="G209" s="161"/>
      <c r="H209" s="161"/>
      <c r="I209" s="161"/>
      <c r="J209" s="161"/>
      <c r="K209" s="35"/>
      <c r="L209" s="35"/>
    </row>
    <row r="210" spans="1:12" x14ac:dyDescent="0.35">
      <c r="A210" s="159"/>
      <c r="B210" s="160"/>
      <c r="C210" s="161"/>
      <c r="D210" s="161"/>
      <c r="E210" s="161"/>
      <c r="F210" s="161"/>
      <c r="G210" s="161"/>
      <c r="H210" s="161"/>
      <c r="I210" s="161"/>
      <c r="J210" s="161"/>
      <c r="K210" s="35"/>
      <c r="L210" s="35"/>
    </row>
    <row r="211" spans="1:12" x14ac:dyDescent="0.35">
      <c r="A211" s="159"/>
      <c r="B211" s="160"/>
      <c r="C211" s="161"/>
      <c r="D211" s="161"/>
      <c r="E211" s="161"/>
      <c r="F211" s="161"/>
      <c r="G211" s="161"/>
      <c r="H211" s="161"/>
      <c r="I211" s="161"/>
      <c r="J211" s="161"/>
      <c r="K211" s="35"/>
      <c r="L211" s="35"/>
    </row>
    <row r="212" spans="1:12" x14ac:dyDescent="0.35">
      <c r="A212" s="159"/>
      <c r="B212" s="160"/>
      <c r="C212" s="161"/>
      <c r="D212" s="161"/>
      <c r="E212" s="161"/>
      <c r="F212" s="161"/>
      <c r="G212" s="161"/>
      <c r="H212" s="161"/>
      <c r="I212" s="161"/>
      <c r="J212" s="161"/>
      <c r="K212" s="35"/>
      <c r="L212" s="35"/>
    </row>
    <row r="213" spans="1:12" x14ac:dyDescent="0.35">
      <c r="A213" s="159"/>
      <c r="B213" s="160"/>
      <c r="C213" s="161"/>
      <c r="D213" s="161"/>
      <c r="E213" s="161"/>
      <c r="F213" s="161"/>
      <c r="G213" s="161"/>
      <c r="H213" s="161"/>
      <c r="I213" s="161"/>
      <c r="J213" s="161"/>
      <c r="K213" s="35"/>
      <c r="L213" s="35"/>
    </row>
    <row r="214" spans="1:12" x14ac:dyDescent="0.35">
      <c r="A214" s="159"/>
      <c r="B214" s="160"/>
      <c r="C214" s="161"/>
      <c r="D214" s="161"/>
      <c r="E214" s="161"/>
      <c r="F214" s="161"/>
      <c r="G214" s="161"/>
      <c r="H214" s="161"/>
      <c r="I214" s="161"/>
      <c r="J214" s="161"/>
      <c r="K214" s="35"/>
      <c r="L214" s="35"/>
    </row>
    <row r="215" spans="1:12" x14ac:dyDescent="0.35">
      <c r="A215" s="159"/>
      <c r="B215" s="160"/>
      <c r="C215" s="161"/>
      <c r="D215" s="161"/>
      <c r="E215" s="161"/>
      <c r="F215" s="161"/>
      <c r="G215" s="161"/>
      <c r="H215" s="161"/>
      <c r="I215" s="161"/>
      <c r="J215" s="161"/>
      <c r="K215" s="35"/>
      <c r="L215" s="35"/>
    </row>
    <row r="216" spans="1:12" x14ac:dyDescent="0.35">
      <c r="A216" s="159"/>
      <c r="B216" s="160"/>
      <c r="C216" s="161"/>
      <c r="D216" s="161"/>
      <c r="E216" s="161"/>
      <c r="F216" s="161"/>
      <c r="G216" s="161"/>
      <c r="H216" s="161"/>
      <c r="I216" s="161"/>
      <c r="J216" s="161"/>
      <c r="K216" s="35"/>
      <c r="L216" s="35"/>
    </row>
    <row r="217" spans="1:12" x14ac:dyDescent="0.35">
      <c r="A217" s="159"/>
      <c r="B217" s="160"/>
      <c r="C217" s="161"/>
      <c r="D217" s="161"/>
      <c r="E217" s="161"/>
      <c r="F217" s="161"/>
      <c r="G217" s="161"/>
      <c r="H217" s="161"/>
      <c r="I217" s="161"/>
      <c r="J217" s="161"/>
      <c r="K217" s="35"/>
      <c r="L217" s="35"/>
    </row>
    <row r="218" spans="1:12" x14ac:dyDescent="0.35">
      <c r="A218" s="159"/>
      <c r="B218" s="160"/>
      <c r="C218" s="161"/>
      <c r="D218" s="161"/>
      <c r="E218" s="161"/>
      <c r="F218" s="161"/>
      <c r="G218" s="161"/>
      <c r="H218" s="161"/>
      <c r="I218" s="161"/>
      <c r="J218" s="161"/>
      <c r="K218" s="35"/>
      <c r="L218" s="35"/>
    </row>
    <row r="219" spans="1:12" x14ac:dyDescent="0.35">
      <c r="A219" s="159"/>
      <c r="B219" s="160"/>
      <c r="C219" s="161"/>
      <c r="D219" s="161"/>
      <c r="E219" s="161"/>
      <c r="F219" s="161"/>
      <c r="G219" s="161"/>
      <c r="H219" s="161"/>
      <c r="I219" s="161"/>
      <c r="J219" s="161"/>
      <c r="K219" s="35"/>
      <c r="L219" s="35"/>
    </row>
    <row r="220" spans="1:12" x14ac:dyDescent="0.35">
      <c r="A220" s="159"/>
      <c r="B220" s="160"/>
      <c r="C220" s="161"/>
      <c r="D220" s="161"/>
      <c r="E220" s="161"/>
      <c r="F220" s="161"/>
      <c r="G220" s="161"/>
      <c r="H220" s="161"/>
      <c r="I220" s="161"/>
      <c r="J220" s="161"/>
      <c r="K220" s="35"/>
      <c r="L220" s="35"/>
    </row>
    <row r="221" spans="1:12" x14ac:dyDescent="0.35">
      <c r="A221" s="159"/>
      <c r="B221" s="160"/>
      <c r="C221" s="161"/>
      <c r="D221" s="161"/>
      <c r="E221" s="161"/>
      <c r="F221" s="161"/>
      <c r="G221" s="161"/>
      <c r="H221" s="161"/>
      <c r="I221" s="161"/>
      <c r="J221" s="161"/>
      <c r="K221" s="35"/>
      <c r="L221" s="35"/>
    </row>
    <row r="222" spans="1:12" x14ac:dyDescent="0.35">
      <c r="A222" s="159"/>
      <c r="B222" s="160"/>
      <c r="C222" s="161"/>
      <c r="D222" s="161"/>
      <c r="E222" s="161"/>
      <c r="F222" s="161"/>
      <c r="G222" s="161"/>
      <c r="H222" s="161"/>
      <c r="I222" s="161"/>
      <c r="J222" s="161"/>
      <c r="K222" s="35"/>
      <c r="L222" s="35"/>
    </row>
    <row r="223" spans="1:12" x14ac:dyDescent="0.35">
      <c r="A223" s="159"/>
      <c r="B223" s="160"/>
      <c r="C223" s="161"/>
      <c r="D223" s="161"/>
      <c r="E223" s="161"/>
      <c r="F223" s="161"/>
      <c r="G223" s="161"/>
      <c r="H223" s="161"/>
      <c r="I223" s="161"/>
      <c r="J223" s="161"/>
      <c r="K223" s="35"/>
      <c r="L223" s="35"/>
    </row>
    <row r="224" spans="1:12" x14ac:dyDescent="0.35">
      <c r="A224" s="159"/>
      <c r="B224" s="160"/>
      <c r="C224" s="161"/>
      <c r="D224" s="161"/>
      <c r="E224" s="161"/>
      <c r="F224" s="161"/>
      <c r="G224" s="161"/>
      <c r="H224" s="161"/>
      <c r="I224" s="161"/>
      <c r="J224" s="161"/>
      <c r="K224" s="35"/>
      <c r="L224" s="35"/>
    </row>
    <row r="225" spans="1:12" x14ac:dyDescent="0.35">
      <c r="A225" s="159"/>
      <c r="B225" s="160"/>
      <c r="C225" s="161"/>
      <c r="D225" s="161"/>
      <c r="E225" s="161"/>
      <c r="F225" s="161"/>
      <c r="G225" s="161"/>
      <c r="H225" s="161"/>
      <c r="I225" s="161"/>
      <c r="J225" s="161"/>
      <c r="K225" s="35"/>
      <c r="L225" s="35"/>
    </row>
    <row r="226" spans="1:12" x14ac:dyDescent="0.35">
      <c r="A226" s="159"/>
      <c r="B226" s="160"/>
      <c r="C226" s="161"/>
      <c r="D226" s="161"/>
      <c r="E226" s="161"/>
      <c r="F226" s="161"/>
      <c r="G226" s="161"/>
      <c r="H226" s="161"/>
      <c r="I226" s="161"/>
      <c r="J226" s="161"/>
      <c r="K226" s="35"/>
      <c r="L226" s="35"/>
    </row>
    <row r="227" spans="1:12" x14ac:dyDescent="0.35">
      <c r="A227" s="159"/>
      <c r="B227" s="160"/>
      <c r="C227" s="161"/>
      <c r="D227" s="161"/>
      <c r="E227" s="161"/>
      <c r="F227" s="161"/>
      <c r="G227" s="161"/>
      <c r="H227" s="161"/>
      <c r="I227" s="161"/>
      <c r="J227" s="161"/>
      <c r="K227" s="35"/>
      <c r="L227" s="35"/>
    </row>
    <row r="228" spans="1:12" x14ac:dyDescent="0.35">
      <c r="A228" s="159"/>
      <c r="B228" s="160"/>
      <c r="C228" s="161"/>
      <c r="D228" s="161"/>
      <c r="E228" s="161"/>
      <c r="F228" s="161"/>
      <c r="G228" s="161"/>
      <c r="H228" s="161"/>
      <c r="I228" s="161"/>
      <c r="J228" s="161"/>
      <c r="K228" s="35"/>
      <c r="L228" s="35"/>
    </row>
    <row r="229" spans="1:12" x14ac:dyDescent="0.35">
      <c r="A229" s="159"/>
      <c r="B229" s="160"/>
      <c r="C229" s="161"/>
      <c r="D229" s="161"/>
      <c r="E229" s="161"/>
      <c r="F229" s="161"/>
      <c r="G229" s="161"/>
      <c r="H229" s="161"/>
      <c r="I229" s="161"/>
      <c r="J229" s="161"/>
      <c r="K229" s="35"/>
      <c r="L229" s="35"/>
    </row>
    <row r="230" spans="1:12" x14ac:dyDescent="0.35">
      <c r="A230" s="159"/>
      <c r="B230" s="160"/>
      <c r="C230" s="161"/>
      <c r="D230" s="161"/>
      <c r="E230" s="161"/>
      <c r="F230" s="161"/>
      <c r="G230" s="161"/>
      <c r="H230" s="161"/>
      <c r="I230" s="161"/>
      <c r="J230" s="161"/>
      <c r="K230" s="35"/>
      <c r="L230" s="35"/>
    </row>
    <row r="231" spans="1:12" x14ac:dyDescent="0.35">
      <c r="A231" s="159"/>
      <c r="B231" s="160"/>
      <c r="C231" s="161"/>
      <c r="D231" s="161"/>
      <c r="E231" s="161"/>
      <c r="F231" s="161"/>
      <c r="G231" s="161"/>
      <c r="H231" s="161"/>
      <c r="I231" s="161"/>
      <c r="J231" s="161"/>
      <c r="K231" s="35"/>
      <c r="L231" s="35"/>
    </row>
    <row r="232" spans="1:12" x14ac:dyDescent="0.35">
      <c r="A232" s="159"/>
      <c r="B232" s="160"/>
      <c r="C232" s="161"/>
      <c r="D232" s="161"/>
      <c r="E232" s="161"/>
      <c r="F232" s="161"/>
      <c r="G232" s="161"/>
      <c r="H232" s="161"/>
      <c r="I232" s="161"/>
      <c r="J232" s="161"/>
      <c r="K232" s="35"/>
      <c r="L232" s="35"/>
    </row>
    <row r="233" spans="1:12" x14ac:dyDescent="0.35">
      <c r="A233" s="159"/>
      <c r="B233" s="160"/>
      <c r="C233" s="161"/>
      <c r="D233" s="161"/>
      <c r="E233" s="161"/>
      <c r="F233" s="161"/>
      <c r="G233" s="161"/>
      <c r="H233" s="161"/>
      <c r="I233" s="161"/>
      <c r="J233" s="161"/>
      <c r="K233" s="35"/>
      <c r="L233" s="35"/>
    </row>
    <row r="234" spans="1:12" x14ac:dyDescent="0.35">
      <c r="A234" s="159"/>
      <c r="B234" s="160"/>
      <c r="C234" s="161"/>
      <c r="D234" s="161"/>
      <c r="E234" s="161"/>
      <c r="F234" s="161"/>
      <c r="G234" s="161"/>
      <c r="H234" s="161"/>
      <c r="I234" s="161"/>
      <c r="J234" s="161"/>
      <c r="K234" s="35"/>
      <c r="L234" s="35"/>
    </row>
    <row r="235" spans="1:12" x14ac:dyDescent="0.35">
      <c r="A235" s="159"/>
      <c r="B235" s="160"/>
      <c r="C235" s="161"/>
      <c r="D235" s="161"/>
      <c r="E235" s="161"/>
      <c r="F235" s="161"/>
      <c r="G235" s="161"/>
      <c r="H235" s="161"/>
      <c r="I235" s="161"/>
      <c r="J235" s="161"/>
      <c r="K235" s="35"/>
      <c r="L235" s="35"/>
    </row>
    <row r="236" spans="1:12" x14ac:dyDescent="0.35">
      <c r="A236" s="159"/>
      <c r="B236" s="160"/>
      <c r="C236" s="161"/>
      <c r="D236" s="161"/>
      <c r="E236" s="161"/>
      <c r="F236" s="161"/>
      <c r="G236" s="161"/>
      <c r="H236" s="161"/>
      <c r="I236" s="161"/>
      <c r="J236" s="161"/>
      <c r="K236" s="35"/>
      <c r="L236" s="35"/>
    </row>
    <row r="237" spans="1:12" x14ac:dyDescent="0.35">
      <c r="A237" s="159"/>
      <c r="B237" s="160"/>
      <c r="C237" s="161"/>
      <c r="D237" s="161"/>
      <c r="E237" s="161"/>
      <c r="F237" s="161"/>
      <c r="G237" s="161"/>
      <c r="H237" s="161"/>
      <c r="I237" s="161"/>
      <c r="J237" s="161"/>
      <c r="K237" s="35"/>
      <c r="L237" s="35"/>
    </row>
    <row r="238" spans="1:12" x14ac:dyDescent="0.35">
      <c r="A238" s="159"/>
      <c r="B238" s="160"/>
      <c r="C238" s="161"/>
      <c r="D238" s="161"/>
      <c r="E238" s="161"/>
      <c r="F238" s="161"/>
      <c r="G238" s="161"/>
      <c r="H238" s="161"/>
      <c r="I238" s="161"/>
      <c r="J238" s="161"/>
      <c r="K238" s="35"/>
      <c r="L238" s="35"/>
    </row>
    <row r="239" spans="1:12" x14ac:dyDescent="0.35">
      <c r="A239" s="159"/>
      <c r="B239" s="160"/>
      <c r="C239" s="161"/>
      <c r="D239" s="161"/>
      <c r="E239" s="161"/>
      <c r="F239" s="161"/>
      <c r="G239" s="161"/>
      <c r="H239" s="161"/>
      <c r="I239" s="161"/>
      <c r="J239" s="161"/>
      <c r="K239" s="35"/>
      <c r="L239" s="35"/>
    </row>
    <row r="240" spans="1:12" x14ac:dyDescent="0.35">
      <c r="A240" s="159"/>
      <c r="B240" s="160"/>
      <c r="C240" s="161"/>
      <c r="D240" s="161"/>
      <c r="E240" s="161"/>
      <c r="F240" s="161"/>
      <c r="G240" s="161"/>
      <c r="H240" s="161"/>
      <c r="I240" s="161"/>
      <c r="J240" s="161"/>
      <c r="K240" s="35"/>
      <c r="L240" s="35"/>
    </row>
    <row r="241" spans="1:12" x14ac:dyDescent="0.35">
      <c r="A241" s="159"/>
      <c r="B241" s="160"/>
      <c r="C241" s="161"/>
      <c r="D241" s="161"/>
      <c r="E241" s="161"/>
      <c r="F241" s="161"/>
      <c r="G241" s="161"/>
      <c r="H241" s="161"/>
      <c r="I241" s="161"/>
      <c r="J241" s="161"/>
      <c r="K241" s="35"/>
      <c r="L241" s="35"/>
    </row>
    <row r="242" spans="1:12" x14ac:dyDescent="0.35">
      <c r="A242" s="159"/>
      <c r="B242" s="160"/>
      <c r="C242" s="161"/>
      <c r="D242" s="161"/>
      <c r="E242" s="161"/>
      <c r="F242" s="161"/>
      <c r="G242" s="161"/>
      <c r="H242" s="161"/>
      <c r="I242" s="161"/>
      <c r="J242" s="161"/>
      <c r="K242" s="35"/>
      <c r="L242" s="35"/>
    </row>
    <row r="243" spans="1:12" x14ac:dyDescent="0.35">
      <c r="A243" s="159"/>
      <c r="B243" s="160"/>
      <c r="C243" s="161"/>
      <c r="D243" s="161"/>
      <c r="E243" s="161"/>
      <c r="F243" s="161"/>
      <c r="G243" s="161"/>
      <c r="H243" s="161"/>
      <c r="I243" s="161"/>
      <c r="J243" s="161"/>
      <c r="K243" s="35"/>
      <c r="L243" s="35"/>
    </row>
    <row r="244" spans="1:12" x14ac:dyDescent="0.35">
      <c r="A244" s="159"/>
      <c r="B244" s="160"/>
      <c r="C244" s="161"/>
      <c r="D244" s="161"/>
      <c r="E244" s="161"/>
      <c r="F244" s="161"/>
      <c r="G244" s="161"/>
      <c r="H244" s="161"/>
      <c r="I244" s="161"/>
      <c r="J244" s="161"/>
      <c r="K244" s="35"/>
      <c r="L244" s="35"/>
    </row>
    <row r="245" spans="1:12" x14ac:dyDescent="0.35">
      <c r="A245" s="159"/>
      <c r="B245" s="160"/>
      <c r="C245" s="161"/>
      <c r="D245" s="161"/>
      <c r="E245" s="161"/>
      <c r="F245" s="161"/>
      <c r="G245" s="161"/>
      <c r="H245" s="161"/>
      <c r="I245" s="161"/>
      <c r="J245" s="161"/>
      <c r="K245" s="35"/>
      <c r="L245" s="35"/>
    </row>
    <row r="246" spans="1:12" x14ac:dyDescent="0.35">
      <c r="A246" s="159"/>
      <c r="B246" s="160"/>
      <c r="C246" s="161"/>
      <c r="D246" s="161"/>
      <c r="E246" s="161"/>
      <c r="F246" s="161"/>
      <c r="G246" s="161"/>
      <c r="H246" s="161"/>
      <c r="I246" s="161"/>
      <c r="J246" s="161"/>
      <c r="K246" s="35"/>
      <c r="L246" s="35"/>
    </row>
    <row r="247" spans="1:12" x14ac:dyDescent="0.35">
      <c r="A247" s="159"/>
      <c r="B247" s="160"/>
      <c r="C247" s="161"/>
      <c r="D247" s="161"/>
      <c r="E247" s="161"/>
      <c r="F247" s="161"/>
      <c r="G247" s="161"/>
      <c r="H247" s="161"/>
      <c r="I247" s="161"/>
      <c r="J247" s="161"/>
      <c r="K247" s="35"/>
      <c r="L247" s="35"/>
    </row>
    <row r="248" spans="1:12" x14ac:dyDescent="0.35">
      <c r="A248" s="159"/>
      <c r="B248" s="160"/>
      <c r="C248" s="161"/>
      <c r="D248" s="161"/>
      <c r="E248" s="161"/>
      <c r="F248" s="161"/>
      <c r="G248" s="161"/>
      <c r="H248" s="161"/>
      <c r="I248" s="161"/>
      <c r="J248" s="161"/>
      <c r="K248" s="35"/>
      <c r="L248" s="35"/>
    </row>
    <row r="249" spans="1:12" x14ac:dyDescent="0.35">
      <c r="A249" s="159"/>
      <c r="B249" s="160"/>
      <c r="C249" s="161"/>
      <c r="D249" s="161"/>
      <c r="E249" s="161"/>
      <c r="F249" s="161"/>
      <c r="G249" s="161"/>
      <c r="H249" s="161"/>
      <c r="I249" s="161"/>
      <c r="J249" s="161"/>
      <c r="K249" s="35"/>
      <c r="L249" s="35"/>
    </row>
    <row r="250" spans="1:12" x14ac:dyDescent="0.35">
      <c r="A250" s="159"/>
      <c r="B250" s="160"/>
      <c r="C250" s="161"/>
      <c r="D250" s="161"/>
      <c r="E250" s="161"/>
      <c r="F250" s="161"/>
      <c r="G250" s="161"/>
      <c r="H250" s="161"/>
      <c r="I250" s="161"/>
      <c r="J250" s="161"/>
      <c r="K250" s="35"/>
      <c r="L250" s="35"/>
    </row>
    <row r="251" spans="1:12" x14ac:dyDescent="0.35">
      <c r="A251" s="159"/>
      <c r="B251" s="160"/>
      <c r="C251" s="161"/>
      <c r="D251" s="161"/>
      <c r="E251" s="161"/>
      <c r="F251" s="161"/>
      <c r="G251" s="161"/>
      <c r="H251" s="161"/>
      <c r="I251" s="161"/>
      <c r="J251" s="161"/>
      <c r="K251" s="35"/>
      <c r="L251" s="35"/>
    </row>
    <row r="252" spans="1:12" x14ac:dyDescent="0.35">
      <c r="A252" s="159"/>
      <c r="B252" s="160"/>
      <c r="C252" s="161"/>
      <c r="D252" s="161"/>
      <c r="E252" s="161"/>
      <c r="F252" s="161"/>
      <c r="G252" s="161"/>
      <c r="H252" s="161"/>
      <c r="I252" s="161"/>
      <c r="J252" s="161"/>
      <c r="K252" s="35"/>
      <c r="L252" s="35"/>
    </row>
    <row r="253" spans="1:12" x14ac:dyDescent="0.35">
      <c r="A253" s="159"/>
      <c r="B253" s="160"/>
      <c r="C253" s="161"/>
      <c r="D253" s="161"/>
      <c r="E253" s="161"/>
      <c r="F253" s="161"/>
      <c r="G253" s="161"/>
      <c r="H253" s="161"/>
      <c r="I253" s="161"/>
      <c r="J253" s="161"/>
      <c r="K253" s="35"/>
      <c r="L253" s="35"/>
    </row>
    <row r="254" spans="1:12" x14ac:dyDescent="0.35">
      <c r="A254" s="159"/>
      <c r="B254" s="160"/>
      <c r="C254" s="161"/>
      <c r="D254" s="161"/>
      <c r="E254" s="161"/>
      <c r="F254" s="161"/>
      <c r="G254" s="161"/>
      <c r="H254" s="161"/>
      <c r="I254" s="161"/>
      <c r="J254" s="161"/>
      <c r="K254" s="35"/>
      <c r="L254" s="35"/>
    </row>
    <row r="255" spans="1:12" x14ac:dyDescent="0.35">
      <c r="A255" s="159"/>
      <c r="B255" s="160"/>
      <c r="C255" s="161"/>
      <c r="D255" s="161"/>
      <c r="E255" s="161"/>
      <c r="F255" s="161"/>
      <c r="G255" s="161"/>
      <c r="H255" s="161"/>
      <c r="I255" s="161"/>
      <c r="J255" s="161"/>
      <c r="K255" s="35"/>
      <c r="L255" s="35"/>
    </row>
    <row r="256" spans="1:12" x14ac:dyDescent="0.35">
      <c r="A256" s="159"/>
      <c r="B256" s="160"/>
      <c r="C256" s="161"/>
      <c r="D256" s="161"/>
      <c r="E256" s="161"/>
      <c r="F256" s="161"/>
      <c r="G256" s="161"/>
      <c r="H256" s="161"/>
      <c r="I256" s="161"/>
      <c r="J256" s="161"/>
      <c r="K256" s="35"/>
      <c r="L256" s="35"/>
    </row>
    <row r="257" spans="1:12" x14ac:dyDescent="0.35">
      <c r="A257" s="159"/>
      <c r="B257" s="160"/>
      <c r="C257" s="161"/>
      <c r="D257" s="161"/>
      <c r="E257" s="161"/>
      <c r="F257" s="161"/>
      <c r="G257" s="161"/>
      <c r="H257" s="161"/>
      <c r="I257" s="161"/>
      <c r="J257" s="161"/>
      <c r="K257" s="35"/>
      <c r="L257" s="35"/>
    </row>
    <row r="258" spans="1:12" x14ac:dyDescent="0.35">
      <c r="A258" s="159"/>
      <c r="B258" s="160"/>
      <c r="C258" s="161"/>
      <c r="D258" s="161"/>
      <c r="E258" s="161"/>
      <c r="F258" s="161"/>
      <c r="G258" s="161"/>
      <c r="H258" s="161"/>
      <c r="I258" s="161"/>
      <c r="J258" s="161"/>
      <c r="K258" s="35"/>
      <c r="L258" s="35"/>
    </row>
    <row r="259" spans="1:12" x14ac:dyDescent="0.35">
      <c r="A259" s="159"/>
      <c r="B259" s="160"/>
      <c r="C259" s="161"/>
      <c r="D259" s="161"/>
      <c r="E259" s="161"/>
      <c r="F259" s="161"/>
      <c r="G259" s="161"/>
      <c r="H259" s="161"/>
      <c r="I259" s="161"/>
      <c r="J259" s="161"/>
      <c r="K259" s="35"/>
      <c r="L259" s="35"/>
    </row>
    <row r="260" spans="1:12" x14ac:dyDescent="0.35">
      <c r="A260" s="159"/>
      <c r="B260" s="160"/>
      <c r="C260" s="161"/>
      <c r="D260" s="161"/>
      <c r="E260" s="161"/>
      <c r="F260" s="161"/>
      <c r="G260" s="161"/>
      <c r="H260" s="161"/>
      <c r="I260" s="161"/>
      <c r="J260" s="161"/>
      <c r="K260" s="35"/>
      <c r="L260" s="35"/>
    </row>
    <row r="261" spans="1:12" x14ac:dyDescent="0.35">
      <c r="A261" s="159"/>
      <c r="B261" s="160"/>
      <c r="C261" s="161"/>
      <c r="D261" s="161"/>
      <c r="E261" s="161"/>
      <c r="F261" s="161"/>
      <c r="G261" s="161"/>
      <c r="H261" s="161"/>
      <c r="I261" s="161"/>
      <c r="J261" s="161"/>
      <c r="K261" s="35"/>
      <c r="L261" s="35"/>
    </row>
    <row r="262" spans="1:12" x14ac:dyDescent="0.35">
      <c r="A262" s="159"/>
      <c r="B262" s="160"/>
      <c r="C262" s="160"/>
      <c r="D262" s="160"/>
      <c r="E262" s="160"/>
      <c r="F262" s="160"/>
      <c r="G262" s="160"/>
      <c r="H262" s="160"/>
      <c r="I262" s="160"/>
      <c r="J262" s="160"/>
      <c r="K262" s="162"/>
      <c r="L262" s="162"/>
    </row>
    <row r="263" spans="1:12" x14ac:dyDescent="0.35">
      <c r="A263" s="159"/>
      <c r="B263" s="160"/>
      <c r="C263" s="160"/>
      <c r="D263" s="160"/>
      <c r="E263" s="160"/>
      <c r="F263" s="160"/>
      <c r="G263" s="160"/>
      <c r="H263" s="160"/>
      <c r="I263" s="160"/>
      <c r="J263" s="160"/>
      <c r="K263" s="162"/>
      <c r="L263" s="162"/>
    </row>
    <row r="264" spans="1:12" x14ac:dyDescent="0.35">
      <c r="A264" s="159"/>
      <c r="B264" s="160"/>
      <c r="C264" s="160"/>
      <c r="D264" s="160"/>
      <c r="E264" s="160"/>
      <c r="F264" s="160"/>
      <c r="G264" s="160"/>
      <c r="H264" s="160"/>
      <c r="I264" s="160"/>
      <c r="J264" s="160"/>
      <c r="K264" s="162"/>
      <c r="L264" s="162"/>
    </row>
    <row r="265" spans="1:12" x14ac:dyDescent="0.35">
      <c r="A265" s="159"/>
      <c r="B265" s="160"/>
      <c r="C265" s="160"/>
      <c r="D265" s="160"/>
      <c r="E265" s="160"/>
      <c r="F265" s="160"/>
      <c r="G265" s="160"/>
      <c r="H265" s="160"/>
      <c r="I265" s="160"/>
      <c r="J265" s="160"/>
      <c r="K265" s="162"/>
      <c r="L265" s="162"/>
    </row>
    <row r="266" spans="1:12" x14ac:dyDescent="0.35">
      <c r="A266" s="159"/>
      <c r="B266" s="160"/>
      <c r="C266" s="160"/>
      <c r="D266" s="160"/>
      <c r="E266" s="160"/>
      <c r="F266" s="160"/>
      <c r="G266" s="160"/>
      <c r="H266" s="160"/>
      <c r="I266" s="160"/>
      <c r="J266" s="160"/>
      <c r="K266" s="162"/>
      <c r="L266" s="162"/>
    </row>
    <row r="267" spans="1:12" x14ac:dyDescent="0.35">
      <c r="A267" s="159"/>
      <c r="B267" s="160"/>
      <c r="C267" s="160"/>
      <c r="D267" s="160"/>
      <c r="E267" s="160"/>
      <c r="F267" s="160"/>
      <c r="G267" s="160"/>
      <c r="H267" s="160"/>
      <c r="I267" s="160"/>
      <c r="J267" s="160"/>
      <c r="K267" s="163"/>
      <c r="L267" s="163"/>
    </row>
    <row r="268" spans="1:12" x14ac:dyDescent="0.35">
      <c r="A268" s="159"/>
      <c r="B268" s="160"/>
      <c r="C268" s="160"/>
      <c r="D268" s="160"/>
      <c r="E268" s="160"/>
      <c r="F268" s="160"/>
      <c r="G268" s="160"/>
      <c r="H268" s="160"/>
      <c r="I268" s="160"/>
      <c r="J268" s="160"/>
      <c r="K268" s="163"/>
      <c r="L268" s="163"/>
    </row>
    <row r="269" spans="1:12" x14ac:dyDescent="0.35">
      <c r="A269" s="159"/>
      <c r="B269" s="160"/>
      <c r="C269" s="160"/>
      <c r="D269" s="160"/>
      <c r="E269" s="160"/>
      <c r="F269" s="160"/>
      <c r="G269" s="160"/>
      <c r="H269" s="160"/>
      <c r="I269" s="160"/>
      <c r="J269" s="160"/>
      <c r="K269" s="163"/>
      <c r="L269" s="163"/>
    </row>
    <row r="270" spans="1:12" x14ac:dyDescent="0.35">
      <c r="A270" s="159"/>
      <c r="B270" s="160"/>
      <c r="C270" s="160"/>
      <c r="D270" s="160"/>
      <c r="E270" s="160"/>
      <c r="F270" s="160"/>
      <c r="G270" s="160"/>
      <c r="H270" s="160"/>
      <c r="I270" s="160"/>
      <c r="J270" s="160"/>
      <c r="K270" s="163"/>
      <c r="L270" s="163"/>
    </row>
    <row r="271" spans="1:12" x14ac:dyDescent="0.35">
      <c r="A271" s="159"/>
      <c r="B271" s="160"/>
      <c r="C271" s="160"/>
      <c r="D271" s="160"/>
      <c r="E271" s="160"/>
      <c r="F271" s="160"/>
      <c r="G271" s="160"/>
      <c r="H271" s="160"/>
      <c r="I271" s="160"/>
      <c r="J271" s="160"/>
      <c r="K271" s="163"/>
      <c r="L271" s="163"/>
    </row>
    <row r="272" spans="1:12" x14ac:dyDescent="0.35">
      <c r="A272" s="159"/>
      <c r="B272" s="160"/>
      <c r="C272" s="160"/>
      <c r="D272" s="160"/>
      <c r="E272" s="160"/>
      <c r="F272" s="160"/>
      <c r="G272" s="160"/>
      <c r="H272" s="160"/>
      <c r="I272" s="160"/>
      <c r="J272" s="160"/>
      <c r="K272" s="163"/>
      <c r="L272" s="163"/>
    </row>
    <row r="273" spans="1:12" x14ac:dyDescent="0.35">
      <c r="A273" s="159"/>
      <c r="B273" s="160"/>
      <c r="C273" s="160"/>
      <c r="D273" s="160"/>
      <c r="E273" s="160"/>
      <c r="F273" s="160"/>
      <c r="G273" s="160"/>
      <c r="H273" s="160"/>
      <c r="I273" s="160"/>
      <c r="J273" s="160"/>
      <c r="K273" s="163"/>
      <c r="L273" s="163"/>
    </row>
    <row r="274" spans="1:12" x14ac:dyDescent="0.35">
      <c r="A274" s="159"/>
      <c r="B274" s="160"/>
      <c r="C274" s="160"/>
      <c r="D274" s="160"/>
      <c r="E274" s="160"/>
      <c r="F274" s="160"/>
      <c r="G274" s="160"/>
      <c r="H274" s="160"/>
      <c r="I274" s="160"/>
      <c r="J274" s="160"/>
      <c r="K274" s="163"/>
      <c r="L274" s="163"/>
    </row>
    <row r="275" spans="1:12" x14ac:dyDescent="0.35">
      <c r="A275" s="159"/>
      <c r="B275" s="160"/>
      <c r="C275" s="160"/>
      <c r="D275" s="160"/>
      <c r="E275" s="160"/>
      <c r="F275" s="160"/>
      <c r="G275" s="160"/>
      <c r="H275" s="160"/>
      <c r="I275" s="160"/>
      <c r="J275" s="160"/>
      <c r="K275" s="163"/>
      <c r="L275" s="163"/>
    </row>
    <row r="276" spans="1:12" x14ac:dyDescent="0.35">
      <c r="A276" s="159"/>
      <c r="B276" s="160"/>
      <c r="C276" s="160"/>
      <c r="D276" s="160"/>
      <c r="E276" s="160"/>
      <c r="F276" s="160"/>
      <c r="G276" s="160"/>
      <c r="H276" s="160"/>
      <c r="I276" s="160"/>
      <c r="J276" s="160"/>
      <c r="K276" s="163"/>
      <c r="L276" s="163"/>
    </row>
    <row r="277" spans="1:12" x14ac:dyDescent="0.35">
      <c r="A277" s="159"/>
      <c r="B277" s="160"/>
      <c r="C277" s="160"/>
      <c r="D277" s="160"/>
      <c r="E277" s="160"/>
      <c r="F277" s="160"/>
      <c r="G277" s="160"/>
      <c r="H277" s="160"/>
      <c r="I277" s="160"/>
      <c r="J277" s="160"/>
      <c r="K277" s="163"/>
      <c r="L277" s="163"/>
    </row>
    <row r="278" spans="1:12" x14ac:dyDescent="0.35">
      <c r="A278" s="159"/>
      <c r="B278" s="160"/>
      <c r="C278" s="160"/>
      <c r="D278" s="160"/>
      <c r="E278" s="160"/>
      <c r="F278" s="160"/>
      <c r="G278" s="160"/>
      <c r="H278" s="160"/>
      <c r="I278" s="160"/>
      <c r="J278" s="160"/>
      <c r="K278" s="163"/>
      <c r="L278" s="163"/>
    </row>
    <row r="279" spans="1:12" x14ac:dyDescent="0.35">
      <c r="A279" s="159"/>
      <c r="B279" s="160"/>
      <c r="C279" s="160"/>
      <c r="D279" s="160"/>
      <c r="E279" s="160"/>
      <c r="F279" s="160"/>
      <c r="G279" s="160"/>
      <c r="H279" s="160"/>
      <c r="I279" s="160"/>
      <c r="J279" s="160"/>
      <c r="K279" s="163"/>
      <c r="L279" s="163"/>
    </row>
    <row r="280" spans="1:12" x14ac:dyDescent="0.35">
      <c r="B280" s="164"/>
      <c r="C280" s="164"/>
      <c r="D280" s="164"/>
      <c r="E280" s="164"/>
      <c r="F280" s="164"/>
      <c r="G280" s="164"/>
      <c r="H280" s="164"/>
      <c r="I280" s="164"/>
      <c r="J280" s="164"/>
      <c r="K280" s="163"/>
      <c r="L280" s="163"/>
    </row>
    <row r="281" spans="1:12" x14ac:dyDescent="0.35">
      <c r="B281" s="164"/>
      <c r="C281" s="164"/>
      <c r="D281" s="164"/>
      <c r="E281" s="164"/>
      <c r="F281" s="164"/>
      <c r="G281" s="164"/>
      <c r="H281" s="164"/>
      <c r="I281" s="164"/>
      <c r="J281" s="164"/>
      <c r="K281" s="163"/>
      <c r="L281" s="163"/>
    </row>
    <row r="282" spans="1:12" x14ac:dyDescent="0.35">
      <c r="B282" s="164"/>
      <c r="C282" s="164"/>
      <c r="D282" s="164"/>
      <c r="E282" s="164"/>
      <c r="F282" s="164"/>
      <c r="G282" s="164"/>
      <c r="H282" s="164"/>
      <c r="I282" s="164"/>
      <c r="J282" s="164"/>
      <c r="K282" s="163"/>
      <c r="L282" s="163"/>
    </row>
    <row r="283" spans="1:12" x14ac:dyDescent="0.35">
      <c r="B283" s="164"/>
      <c r="C283" s="164"/>
      <c r="D283" s="164"/>
      <c r="E283" s="164"/>
      <c r="F283" s="164"/>
      <c r="G283" s="164"/>
      <c r="H283" s="164"/>
      <c r="I283" s="164"/>
      <c r="J283" s="164"/>
      <c r="K283" s="163"/>
      <c r="L283" s="163"/>
    </row>
    <row r="284" spans="1:12" x14ac:dyDescent="0.35">
      <c r="B284" s="164"/>
      <c r="C284" s="164"/>
      <c r="D284" s="164"/>
      <c r="E284" s="164"/>
      <c r="F284" s="164"/>
      <c r="G284" s="164"/>
      <c r="H284" s="164"/>
      <c r="I284" s="164"/>
      <c r="J284" s="164"/>
      <c r="K284" s="163"/>
      <c r="L284" s="163"/>
    </row>
    <row r="285" spans="1:12" x14ac:dyDescent="0.35">
      <c r="B285" s="164"/>
      <c r="C285" s="164"/>
      <c r="D285" s="164"/>
      <c r="E285" s="164"/>
      <c r="F285" s="164"/>
      <c r="G285" s="164"/>
      <c r="H285" s="164"/>
      <c r="I285" s="164"/>
      <c r="J285" s="164"/>
      <c r="K285" s="163"/>
      <c r="L285" s="163"/>
    </row>
    <row r="286" spans="1:12" x14ac:dyDescent="0.35">
      <c r="B286" s="164"/>
      <c r="C286" s="164"/>
      <c r="D286" s="164"/>
      <c r="E286" s="164"/>
      <c r="F286" s="164"/>
      <c r="G286" s="164"/>
      <c r="H286" s="164"/>
      <c r="I286" s="164"/>
      <c r="J286" s="164"/>
      <c r="K286" s="163"/>
      <c r="L286" s="163"/>
    </row>
    <row r="287" spans="1:12" x14ac:dyDescent="0.35">
      <c r="B287" s="164"/>
      <c r="C287" s="164"/>
      <c r="D287" s="164"/>
      <c r="E287" s="164"/>
      <c r="F287" s="164"/>
      <c r="G287" s="164"/>
      <c r="H287" s="164"/>
      <c r="I287" s="164"/>
      <c r="J287" s="164"/>
      <c r="K287" s="163"/>
      <c r="L287" s="163"/>
    </row>
    <row r="288" spans="1:12" x14ac:dyDescent="0.35">
      <c r="B288" s="164"/>
      <c r="C288" s="164"/>
      <c r="D288" s="164"/>
      <c r="E288" s="164"/>
      <c r="F288" s="164"/>
      <c r="G288" s="164"/>
      <c r="H288" s="164"/>
      <c r="I288" s="164"/>
      <c r="J288" s="164"/>
      <c r="K288" s="163"/>
      <c r="L288" s="163"/>
    </row>
    <row r="289" spans="2:12" x14ac:dyDescent="0.35">
      <c r="B289" s="164"/>
      <c r="C289" s="164"/>
      <c r="D289" s="164"/>
      <c r="E289" s="164"/>
      <c r="F289" s="164"/>
      <c r="G289" s="164"/>
      <c r="H289" s="164"/>
      <c r="I289" s="164"/>
      <c r="J289" s="164"/>
      <c r="K289" s="163"/>
      <c r="L289" s="163"/>
    </row>
    <row r="290" spans="2:12" x14ac:dyDescent="0.35">
      <c r="B290" s="164"/>
      <c r="C290" s="164"/>
      <c r="D290" s="164"/>
      <c r="E290" s="164"/>
      <c r="F290" s="164"/>
      <c r="G290" s="164"/>
      <c r="H290" s="164"/>
      <c r="I290" s="164"/>
      <c r="J290" s="164"/>
      <c r="K290" s="163"/>
      <c r="L290" s="163"/>
    </row>
    <row r="291" spans="2:12" x14ac:dyDescent="0.35">
      <c r="B291" s="164"/>
      <c r="C291" s="164"/>
      <c r="D291" s="164"/>
      <c r="E291" s="164"/>
      <c r="F291" s="164"/>
      <c r="G291" s="164"/>
      <c r="H291" s="164"/>
      <c r="I291" s="164"/>
      <c r="J291" s="164"/>
      <c r="K291" s="163"/>
      <c r="L291" s="163"/>
    </row>
    <row r="292" spans="2:12" x14ac:dyDescent="0.35">
      <c r="B292" s="164"/>
      <c r="C292" s="164"/>
      <c r="D292" s="164"/>
      <c r="E292" s="164"/>
      <c r="F292" s="164"/>
      <c r="G292" s="164"/>
      <c r="H292" s="164"/>
      <c r="I292" s="164"/>
      <c r="J292" s="164"/>
      <c r="K292" s="163"/>
      <c r="L292" s="163"/>
    </row>
    <row r="293" spans="2:12" x14ac:dyDescent="0.35">
      <c r="B293" s="164"/>
      <c r="C293" s="164"/>
      <c r="D293" s="164"/>
      <c r="E293" s="164"/>
      <c r="F293" s="164"/>
      <c r="G293" s="164"/>
      <c r="H293" s="164"/>
      <c r="I293" s="164"/>
      <c r="J293" s="164"/>
      <c r="K293" s="163"/>
      <c r="L293" s="163"/>
    </row>
    <row r="294" spans="2:12" x14ac:dyDescent="0.35">
      <c r="B294" s="164"/>
      <c r="C294" s="164"/>
      <c r="D294" s="164"/>
      <c r="E294" s="164"/>
      <c r="F294" s="164"/>
      <c r="G294" s="164"/>
      <c r="H294" s="164"/>
      <c r="I294" s="164"/>
      <c r="J294" s="164"/>
      <c r="K294" s="163"/>
      <c r="L294" s="163"/>
    </row>
    <row r="295" spans="2:12" x14ac:dyDescent="0.35">
      <c r="B295" s="164"/>
      <c r="C295" s="164"/>
      <c r="D295" s="164"/>
      <c r="E295" s="164"/>
      <c r="F295" s="164"/>
      <c r="G295" s="164"/>
      <c r="H295" s="164"/>
      <c r="I295" s="164"/>
      <c r="J295" s="164"/>
      <c r="K295" s="163"/>
      <c r="L295" s="163"/>
    </row>
    <row r="296" spans="2:12" x14ac:dyDescent="0.35">
      <c r="B296" s="164"/>
      <c r="C296" s="164"/>
      <c r="D296" s="164"/>
      <c r="E296" s="164"/>
      <c r="F296" s="164"/>
      <c r="G296" s="164"/>
      <c r="H296" s="164"/>
      <c r="I296" s="164"/>
      <c r="J296" s="164"/>
      <c r="K296" s="163"/>
      <c r="L296" s="163"/>
    </row>
    <row r="297" spans="2:12" x14ac:dyDescent="0.35">
      <c r="B297" s="164"/>
      <c r="C297" s="164"/>
      <c r="D297" s="164"/>
      <c r="E297" s="164"/>
      <c r="F297" s="164"/>
      <c r="G297" s="164"/>
      <c r="H297" s="164"/>
      <c r="I297" s="164"/>
      <c r="J297" s="164"/>
      <c r="K297" s="163"/>
      <c r="L297" s="163"/>
    </row>
    <row r="298" spans="2:12" x14ac:dyDescent="0.35">
      <c r="B298" s="164"/>
      <c r="C298" s="164"/>
      <c r="D298" s="164"/>
      <c r="E298" s="164"/>
      <c r="F298" s="164"/>
      <c r="G298" s="164"/>
      <c r="H298" s="164"/>
      <c r="I298" s="164"/>
      <c r="J298" s="164"/>
      <c r="K298" s="163"/>
      <c r="L298" s="163"/>
    </row>
    <row r="299" spans="2:12" x14ac:dyDescent="0.35">
      <c r="B299" s="164"/>
      <c r="C299" s="164"/>
      <c r="D299" s="164"/>
      <c r="E299" s="164"/>
      <c r="F299" s="164"/>
      <c r="G299" s="164"/>
      <c r="H299" s="164"/>
      <c r="I299" s="164"/>
      <c r="J299" s="164"/>
      <c r="K299" s="163"/>
      <c r="L299" s="163"/>
    </row>
    <row r="300" spans="2:12" x14ac:dyDescent="0.35">
      <c r="B300" s="164"/>
      <c r="C300" s="164"/>
      <c r="D300" s="164"/>
      <c r="E300" s="164"/>
      <c r="F300" s="164"/>
      <c r="G300" s="164"/>
      <c r="H300" s="164"/>
      <c r="I300" s="164"/>
      <c r="J300" s="164"/>
      <c r="K300" s="163"/>
      <c r="L300" s="163"/>
    </row>
    <row r="301" spans="2:12" x14ac:dyDescent="0.35">
      <c r="B301" s="164"/>
      <c r="C301" s="164"/>
      <c r="D301" s="164"/>
      <c r="E301" s="164"/>
      <c r="F301" s="164"/>
      <c r="G301" s="164"/>
      <c r="H301" s="164"/>
      <c r="I301" s="164"/>
      <c r="J301" s="164"/>
      <c r="K301" s="163"/>
      <c r="L301" s="163"/>
    </row>
    <row r="302" spans="2:12" x14ac:dyDescent="0.35">
      <c r="B302" s="164"/>
      <c r="C302" s="164"/>
      <c r="D302" s="164"/>
      <c r="E302" s="164"/>
      <c r="F302" s="164"/>
      <c r="G302" s="164"/>
      <c r="H302" s="164"/>
      <c r="I302" s="164"/>
      <c r="J302" s="164"/>
      <c r="K302" s="163"/>
      <c r="L302" s="163"/>
    </row>
    <row r="303" spans="2:12" x14ac:dyDescent="0.35">
      <c r="B303" s="164"/>
      <c r="C303" s="164"/>
      <c r="D303" s="164"/>
      <c r="E303" s="164"/>
      <c r="F303" s="164"/>
      <c r="G303" s="164"/>
      <c r="H303" s="164"/>
      <c r="I303" s="164"/>
      <c r="J303" s="164"/>
      <c r="K303" s="163"/>
      <c r="L303" s="163"/>
    </row>
    <row r="304" spans="2:12" x14ac:dyDescent="0.35">
      <c r="B304" s="164"/>
      <c r="C304" s="164"/>
      <c r="D304" s="164"/>
      <c r="E304" s="164"/>
      <c r="F304" s="164"/>
      <c r="G304" s="164"/>
      <c r="H304" s="164"/>
      <c r="I304" s="164"/>
      <c r="J304" s="164"/>
      <c r="K304" s="163"/>
      <c r="L304" s="163"/>
    </row>
    <row r="305" spans="2:12" x14ac:dyDescent="0.35">
      <c r="B305" s="164"/>
      <c r="C305" s="164"/>
      <c r="D305" s="164"/>
      <c r="E305" s="164"/>
      <c r="F305" s="164"/>
      <c r="G305" s="164"/>
      <c r="H305" s="164"/>
      <c r="I305" s="164"/>
      <c r="J305" s="164"/>
      <c r="K305" s="163"/>
      <c r="L305" s="163"/>
    </row>
    <row r="306" spans="2:12" x14ac:dyDescent="0.35">
      <c r="B306" s="164"/>
      <c r="C306" s="164"/>
      <c r="D306" s="164"/>
      <c r="E306" s="164"/>
      <c r="F306" s="164"/>
      <c r="G306" s="164"/>
      <c r="H306" s="164"/>
      <c r="I306" s="164"/>
      <c r="J306" s="164"/>
      <c r="K306" s="163"/>
      <c r="L306" s="163"/>
    </row>
    <row r="307" spans="2:12" x14ac:dyDescent="0.35">
      <c r="B307" s="164"/>
      <c r="C307" s="164"/>
      <c r="D307" s="164"/>
      <c r="E307" s="164"/>
      <c r="F307" s="164"/>
      <c r="G307" s="164"/>
      <c r="H307" s="164"/>
      <c r="I307" s="164"/>
      <c r="J307" s="164"/>
      <c r="K307" s="163"/>
      <c r="L307" s="163"/>
    </row>
    <row r="308" spans="2:12" x14ac:dyDescent="0.35">
      <c r="B308" s="164"/>
      <c r="C308" s="164"/>
      <c r="D308" s="164"/>
      <c r="E308" s="164"/>
      <c r="F308" s="164"/>
      <c r="G308" s="164"/>
      <c r="H308" s="164"/>
      <c r="I308" s="164"/>
      <c r="J308" s="164"/>
      <c r="K308" s="163"/>
      <c r="L308" s="163"/>
    </row>
    <row r="309" spans="2:12" x14ac:dyDescent="0.35">
      <c r="B309" s="164"/>
      <c r="C309" s="164"/>
      <c r="D309" s="164"/>
      <c r="E309" s="164"/>
      <c r="F309" s="164"/>
      <c r="G309" s="164"/>
      <c r="H309" s="164"/>
      <c r="I309" s="164"/>
      <c r="J309" s="164"/>
      <c r="K309" s="163"/>
      <c r="L309" s="163"/>
    </row>
    <row r="310" spans="2:12" x14ac:dyDescent="0.35">
      <c r="B310" s="164"/>
      <c r="C310" s="164"/>
      <c r="D310" s="164"/>
      <c r="E310" s="164"/>
      <c r="F310" s="164"/>
      <c r="G310" s="164"/>
      <c r="H310" s="164"/>
      <c r="I310" s="164"/>
      <c r="J310" s="164"/>
      <c r="K310" s="163"/>
      <c r="L310" s="163"/>
    </row>
    <row r="311" spans="2:12" x14ac:dyDescent="0.35">
      <c r="B311" s="164"/>
      <c r="C311" s="164"/>
      <c r="D311" s="164"/>
      <c r="E311" s="164"/>
      <c r="F311" s="164"/>
      <c r="G311" s="164"/>
      <c r="H311" s="164"/>
      <c r="I311" s="164"/>
      <c r="J311" s="164"/>
      <c r="K311" s="163"/>
      <c r="L311" s="163"/>
    </row>
    <row r="312" spans="2:12" x14ac:dyDescent="0.35">
      <c r="B312" s="164"/>
      <c r="C312" s="164"/>
      <c r="D312" s="164"/>
      <c r="E312" s="164"/>
      <c r="F312" s="164"/>
      <c r="G312" s="164"/>
      <c r="H312" s="164"/>
      <c r="I312" s="164"/>
      <c r="J312" s="164"/>
      <c r="K312" s="163"/>
      <c r="L312" s="163"/>
    </row>
    <row r="313" spans="2:12" x14ac:dyDescent="0.35">
      <c r="B313" s="164"/>
      <c r="C313" s="164"/>
      <c r="D313" s="164"/>
      <c r="E313" s="164"/>
      <c r="F313" s="164"/>
      <c r="G313" s="164"/>
      <c r="H313" s="164"/>
      <c r="I313" s="164"/>
      <c r="J313" s="164"/>
      <c r="K313" s="163"/>
      <c r="L313" s="163"/>
    </row>
    <row r="314" spans="2:12" x14ac:dyDescent="0.35">
      <c r="B314" s="164"/>
      <c r="C314" s="164"/>
      <c r="D314" s="164"/>
      <c r="E314" s="164"/>
      <c r="F314" s="164"/>
      <c r="G314" s="164"/>
      <c r="H314" s="164"/>
      <c r="I314" s="164"/>
      <c r="J314" s="164"/>
      <c r="K314" s="163"/>
      <c r="L314" s="163"/>
    </row>
    <row r="315" spans="2:12" x14ac:dyDescent="0.35">
      <c r="B315" s="164"/>
      <c r="C315" s="164"/>
      <c r="D315" s="164"/>
      <c r="E315" s="164"/>
      <c r="F315" s="164"/>
      <c r="G315" s="164"/>
      <c r="H315" s="164"/>
      <c r="I315" s="164"/>
      <c r="J315" s="164"/>
      <c r="K315" s="163"/>
      <c r="L315" s="163"/>
    </row>
    <row r="316" spans="2:12" x14ac:dyDescent="0.35">
      <c r="B316" s="164"/>
      <c r="C316" s="164"/>
      <c r="D316" s="164"/>
      <c r="E316" s="164"/>
      <c r="F316" s="164"/>
      <c r="G316" s="164"/>
      <c r="H316" s="164"/>
      <c r="I316" s="164"/>
      <c r="J316" s="164"/>
      <c r="K316" s="163"/>
      <c r="L316" s="163"/>
    </row>
    <row r="317" spans="2:12" x14ac:dyDescent="0.35">
      <c r="B317" s="164"/>
      <c r="C317" s="164"/>
      <c r="D317" s="164"/>
      <c r="E317" s="164"/>
      <c r="F317" s="164"/>
      <c r="G317" s="164"/>
      <c r="H317" s="164"/>
      <c r="I317" s="164"/>
      <c r="J317" s="164"/>
      <c r="K317" s="163"/>
      <c r="L317" s="163"/>
    </row>
    <row r="318" spans="2:12" x14ac:dyDescent="0.35">
      <c r="B318" s="164"/>
      <c r="C318" s="164"/>
      <c r="D318" s="164"/>
      <c r="E318" s="164"/>
      <c r="F318" s="164"/>
      <c r="G318" s="164"/>
      <c r="H318" s="164"/>
      <c r="I318" s="164"/>
      <c r="J318" s="164"/>
      <c r="K318" s="163"/>
      <c r="L318" s="163"/>
    </row>
    <row r="319" spans="2:12" x14ac:dyDescent="0.35">
      <c r="B319" s="164"/>
      <c r="C319" s="164"/>
      <c r="D319" s="164"/>
      <c r="E319" s="164"/>
      <c r="F319" s="164"/>
      <c r="G319" s="164"/>
      <c r="H319" s="164"/>
      <c r="I319" s="164"/>
      <c r="J319" s="164"/>
      <c r="K319" s="163"/>
      <c r="L319" s="163"/>
    </row>
    <row r="320" spans="2:12" x14ac:dyDescent="0.35">
      <c r="B320" s="164"/>
      <c r="C320" s="164"/>
      <c r="D320" s="164"/>
      <c r="E320" s="164"/>
      <c r="F320" s="164"/>
      <c r="G320" s="164"/>
      <c r="H320" s="164"/>
      <c r="I320" s="164"/>
      <c r="J320" s="164"/>
      <c r="K320" s="163"/>
      <c r="L320" s="163"/>
    </row>
    <row r="321" spans="2:12" x14ac:dyDescent="0.35">
      <c r="B321" s="164"/>
      <c r="C321" s="164"/>
      <c r="D321" s="164"/>
      <c r="E321" s="164"/>
      <c r="F321" s="164"/>
      <c r="G321" s="164"/>
      <c r="H321" s="164"/>
      <c r="I321" s="164"/>
      <c r="J321" s="164"/>
      <c r="K321" s="163"/>
      <c r="L321" s="163"/>
    </row>
    <row r="322" spans="2:12" x14ac:dyDescent="0.35">
      <c r="B322" s="164"/>
      <c r="C322" s="164"/>
      <c r="D322" s="164"/>
      <c r="E322" s="164"/>
      <c r="F322" s="164"/>
      <c r="G322" s="164"/>
      <c r="H322" s="164"/>
      <c r="I322" s="164"/>
      <c r="J322" s="164"/>
      <c r="K322" s="163"/>
      <c r="L322" s="163"/>
    </row>
    <row r="323" spans="2:12" x14ac:dyDescent="0.35">
      <c r="B323" s="164"/>
      <c r="C323" s="164"/>
      <c r="D323" s="164"/>
      <c r="E323" s="164"/>
      <c r="F323" s="164"/>
      <c r="G323" s="164"/>
      <c r="H323" s="164"/>
      <c r="I323" s="164"/>
      <c r="J323" s="164"/>
      <c r="K323" s="163"/>
      <c r="L323" s="163"/>
    </row>
    <row r="324" spans="2:12" x14ac:dyDescent="0.35">
      <c r="B324" s="164"/>
      <c r="C324" s="164"/>
      <c r="D324" s="164"/>
      <c r="E324" s="164"/>
      <c r="F324" s="164"/>
      <c r="G324" s="164"/>
      <c r="H324" s="164"/>
      <c r="I324" s="164"/>
      <c r="J324" s="164"/>
      <c r="K324" s="163"/>
      <c r="L324" s="163"/>
    </row>
    <row r="325" spans="2:12" x14ac:dyDescent="0.35">
      <c r="B325" s="164"/>
      <c r="C325" s="164"/>
      <c r="D325" s="164"/>
      <c r="E325" s="164"/>
      <c r="F325" s="164"/>
      <c r="G325" s="164"/>
      <c r="H325" s="164"/>
      <c r="I325" s="164"/>
      <c r="J325" s="164"/>
      <c r="K325" s="163"/>
      <c r="L325" s="163"/>
    </row>
    <row r="326" spans="2:12" x14ac:dyDescent="0.35">
      <c r="B326" s="164"/>
      <c r="C326" s="164"/>
      <c r="D326" s="164"/>
      <c r="E326" s="164"/>
      <c r="F326" s="164"/>
      <c r="G326" s="164"/>
      <c r="H326" s="164"/>
      <c r="I326" s="164"/>
      <c r="J326" s="164"/>
      <c r="K326" s="163"/>
      <c r="L326" s="163"/>
    </row>
    <row r="327" spans="2:12" x14ac:dyDescent="0.35">
      <c r="B327" s="164"/>
      <c r="C327" s="164"/>
      <c r="D327" s="164"/>
      <c r="E327" s="164"/>
      <c r="F327" s="164"/>
      <c r="G327" s="164"/>
      <c r="H327" s="164"/>
      <c r="I327" s="164"/>
      <c r="J327" s="164"/>
      <c r="K327" s="163"/>
      <c r="L327" s="163"/>
    </row>
    <row r="328" spans="2:12" x14ac:dyDescent="0.35">
      <c r="B328" s="164"/>
      <c r="C328" s="164"/>
      <c r="D328" s="164"/>
      <c r="E328" s="164"/>
      <c r="F328" s="164"/>
      <c r="G328" s="164"/>
      <c r="H328" s="164"/>
      <c r="I328" s="164"/>
      <c r="J328" s="164"/>
      <c r="K328" s="163"/>
      <c r="L328" s="163"/>
    </row>
    <row r="329" spans="2:12" x14ac:dyDescent="0.35">
      <c r="B329" s="164"/>
      <c r="C329" s="164"/>
      <c r="D329" s="164"/>
      <c r="E329" s="164"/>
      <c r="F329" s="164"/>
      <c r="G329" s="164"/>
      <c r="H329" s="164"/>
      <c r="I329" s="164"/>
      <c r="J329" s="164"/>
      <c r="K329" s="163"/>
      <c r="L329" s="163"/>
    </row>
    <row r="330" spans="2:12" x14ac:dyDescent="0.35">
      <c r="B330" s="164"/>
      <c r="C330" s="164"/>
      <c r="D330" s="164"/>
      <c r="E330" s="164"/>
      <c r="F330" s="164"/>
      <c r="G330" s="164"/>
      <c r="H330" s="164"/>
      <c r="I330" s="164"/>
      <c r="J330" s="164"/>
      <c r="K330" s="163"/>
      <c r="L330" s="163"/>
    </row>
    <row r="331" spans="2:12" x14ac:dyDescent="0.35">
      <c r="B331" s="164"/>
      <c r="C331" s="164"/>
      <c r="D331" s="164"/>
      <c r="E331" s="164"/>
      <c r="F331" s="164"/>
      <c r="G331" s="164"/>
      <c r="H331" s="164"/>
      <c r="I331" s="164"/>
      <c r="J331" s="164"/>
      <c r="K331" s="163"/>
      <c r="L331" s="163"/>
    </row>
    <row r="332" spans="2:12" x14ac:dyDescent="0.35">
      <c r="B332" s="164"/>
      <c r="C332" s="164"/>
      <c r="D332" s="164"/>
      <c r="E332" s="164"/>
      <c r="F332" s="164"/>
      <c r="G332" s="164"/>
      <c r="H332" s="164"/>
      <c r="I332" s="164"/>
      <c r="J332" s="164"/>
      <c r="K332" s="163"/>
      <c r="L332" s="163"/>
    </row>
    <row r="333" spans="2:12" x14ac:dyDescent="0.35">
      <c r="B333" s="164"/>
      <c r="C333" s="164"/>
      <c r="D333" s="164"/>
      <c r="E333" s="164"/>
      <c r="F333" s="164"/>
      <c r="G333" s="164"/>
      <c r="H333" s="164"/>
      <c r="I333" s="164"/>
      <c r="J333" s="164"/>
      <c r="K333" s="163"/>
      <c r="L333" s="163"/>
    </row>
    <row r="334" spans="2:12" x14ac:dyDescent="0.35">
      <c r="B334" s="164"/>
      <c r="C334" s="164"/>
      <c r="D334" s="164"/>
      <c r="E334" s="164"/>
      <c r="F334" s="164"/>
      <c r="G334" s="164"/>
      <c r="H334" s="164"/>
      <c r="I334" s="164"/>
      <c r="J334" s="164"/>
      <c r="K334" s="163"/>
      <c r="L334" s="163"/>
    </row>
    <row r="335" spans="2:12" x14ac:dyDescent="0.35">
      <c r="B335" s="164"/>
      <c r="C335" s="164"/>
      <c r="D335" s="164"/>
      <c r="E335" s="164"/>
      <c r="F335" s="164"/>
      <c r="G335" s="164"/>
      <c r="H335" s="164"/>
      <c r="I335" s="164"/>
      <c r="J335" s="164"/>
      <c r="K335" s="163"/>
      <c r="L335" s="163"/>
    </row>
    <row r="336" spans="2:12" x14ac:dyDescent="0.35">
      <c r="B336" s="164"/>
      <c r="C336" s="164"/>
      <c r="D336" s="164"/>
      <c r="E336" s="164"/>
      <c r="F336" s="164"/>
      <c r="G336" s="164"/>
      <c r="H336" s="164"/>
      <c r="I336" s="164"/>
      <c r="J336" s="164"/>
      <c r="K336" s="163"/>
      <c r="L336" s="163"/>
    </row>
    <row r="337" spans="2:12" x14ac:dyDescent="0.35">
      <c r="B337" s="164"/>
      <c r="C337" s="164"/>
      <c r="D337" s="164"/>
      <c r="E337" s="164"/>
      <c r="F337" s="164"/>
      <c r="G337" s="164"/>
      <c r="H337" s="164"/>
      <c r="I337" s="164"/>
      <c r="J337" s="164"/>
      <c r="K337" s="163"/>
      <c r="L337" s="163"/>
    </row>
    <row r="338" spans="2:12" x14ac:dyDescent="0.35">
      <c r="B338" s="164"/>
      <c r="C338" s="164"/>
      <c r="D338" s="164"/>
      <c r="E338" s="164"/>
      <c r="F338" s="164"/>
      <c r="G338" s="164"/>
      <c r="H338" s="164"/>
      <c r="I338" s="164"/>
      <c r="J338" s="164"/>
      <c r="K338" s="163"/>
      <c r="L338" s="163"/>
    </row>
    <row r="339" spans="2:12" x14ac:dyDescent="0.35">
      <c r="B339" s="164"/>
      <c r="C339" s="164"/>
      <c r="D339" s="164"/>
      <c r="E339" s="164"/>
      <c r="F339" s="164"/>
      <c r="G339" s="164"/>
      <c r="H339" s="164"/>
      <c r="I339" s="164"/>
      <c r="J339" s="164"/>
      <c r="K339" s="163"/>
      <c r="L339" s="163"/>
    </row>
    <row r="340" spans="2:12" x14ac:dyDescent="0.35">
      <c r="B340" s="164"/>
      <c r="C340" s="164"/>
      <c r="D340" s="164"/>
      <c r="E340" s="164"/>
      <c r="F340" s="164"/>
      <c r="G340" s="164"/>
      <c r="H340" s="164"/>
      <c r="I340" s="164"/>
      <c r="J340" s="164"/>
      <c r="K340" s="163"/>
      <c r="L340" s="163"/>
    </row>
    <row r="341" spans="2:12" x14ac:dyDescent="0.35">
      <c r="B341" s="164"/>
      <c r="C341" s="164"/>
      <c r="D341" s="164"/>
      <c r="E341" s="164"/>
      <c r="F341" s="164"/>
      <c r="G341" s="164"/>
      <c r="H341" s="164"/>
      <c r="I341" s="164"/>
      <c r="J341" s="164"/>
      <c r="K341" s="163"/>
      <c r="L341" s="163"/>
    </row>
    <row r="342" spans="2:12" x14ac:dyDescent="0.35">
      <c r="B342" s="164"/>
      <c r="C342" s="164"/>
      <c r="D342" s="164"/>
      <c r="E342" s="164"/>
      <c r="F342" s="164"/>
      <c r="G342" s="164"/>
      <c r="H342" s="164"/>
      <c r="I342" s="164"/>
      <c r="J342" s="164"/>
      <c r="K342" s="163"/>
      <c r="L342" s="163"/>
    </row>
    <row r="343" spans="2:12" x14ac:dyDescent="0.35">
      <c r="B343" s="164"/>
      <c r="C343" s="164"/>
      <c r="D343" s="164"/>
      <c r="E343" s="164"/>
      <c r="F343" s="164"/>
      <c r="G343" s="164"/>
      <c r="H343" s="164"/>
      <c r="I343" s="164"/>
      <c r="J343" s="164"/>
      <c r="K343" s="163"/>
      <c r="L343" s="163"/>
    </row>
    <row r="344" spans="2:12" x14ac:dyDescent="0.35">
      <c r="B344" s="164"/>
      <c r="C344" s="164"/>
      <c r="D344" s="164"/>
      <c r="E344" s="164"/>
      <c r="F344" s="164"/>
      <c r="G344" s="164"/>
      <c r="H344" s="164"/>
      <c r="I344" s="164"/>
      <c r="J344" s="164"/>
      <c r="K344" s="163"/>
      <c r="L344" s="163"/>
    </row>
    <row r="345" spans="2:12" x14ac:dyDescent="0.35">
      <c r="B345" s="164"/>
      <c r="C345" s="164"/>
      <c r="D345" s="164"/>
      <c r="E345" s="164"/>
      <c r="F345" s="164"/>
      <c r="G345" s="164"/>
      <c r="H345" s="164"/>
      <c r="I345" s="164"/>
      <c r="J345" s="164"/>
      <c r="K345" s="163"/>
      <c r="L345" s="163"/>
    </row>
    <row r="346" spans="2:12" x14ac:dyDescent="0.35">
      <c r="B346" s="164"/>
      <c r="C346" s="164"/>
      <c r="D346" s="164"/>
      <c r="E346" s="164"/>
      <c r="F346" s="164"/>
      <c r="G346" s="164"/>
      <c r="H346" s="164"/>
      <c r="I346" s="164"/>
      <c r="J346" s="164"/>
      <c r="K346" s="163"/>
      <c r="L346" s="163"/>
    </row>
    <row r="347" spans="2:12" x14ac:dyDescent="0.35">
      <c r="B347" s="164"/>
      <c r="C347" s="164"/>
      <c r="D347" s="164"/>
      <c r="E347" s="164"/>
      <c r="F347" s="164"/>
      <c r="G347" s="164"/>
      <c r="H347" s="164"/>
      <c r="I347" s="164"/>
      <c r="J347" s="164"/>
      <c r="K347" s="163"/>
      <c r="L347" s="163"/>
    </row>
    <row r="348" spans="2:12" x14ac:dyDescent="0.35">
      <c r="B348" s="164"/>
      <c r="C348" s="164"/>
      <c r="D348" s="164"/>
      <c r="E348" s="164"/>
      <c r="F348" s="164"/>
      <c r="G348" s="164"/>
      <c r="H348" s="164"/>
      <c r="I348" s="164"/>
      <c r="J348" s="164"/>
      <c r="K348" s="163"/>
      <c r="L348" s="163"/>
    </row>
    <row r="349" spans="2:12" x14ac:dyDescent="0.35">
      <c r="B349" s="164"/>
      <c r="C349" s="164"/>
      <c r="D349" s="164"/>
      <c r="E349" s="164"/>
      <c r="F349" s="164"/>
      <c r="G349" s="164"/>
      <c r="H349" s="164"/>
      <c r="I349" s="164"/>
      <c r="J349" s="164"/>
      <c r="K349" s="163"/>
      <c r="L349" s="163"/>
    </row>
    <row r="350" spans="2:12" x14ac:dyDescent="0.35">
      <c r="B350" s="164"/>
      <c r="C350" s="164"/>
      <c r="D350" s="164"/>
      <c r="E350" s="164"/>
      <c r="F350" s="164"/>
      <c r="G350" s="164"/>
      <c r="H350" s="164"/>
      <c r="I350" s="164"/>
      <c r="J350" s="164"/>
      <c r="K350" s="163"/>
      <c r="L350" s="163"/>
    </row>
    <row r="351" spans="2:12" x14ac:dyDescent="0.35">
      <c r="B351" s="164"/>
      <c r="C351" s="164"/>
      <c r="D351" s="164"/>
      <c r="E351" s="164"/>
      <c r="F351" s="164"/>
      <c r="G351" s="164"/>
      <c r="H351" s="164"/>
      <c r="I351" s="164"/>
      <c r="J351" s="164"/>
      <c r="K351" s="163"/>
      <c r="L351" s="163"/>
    </row>
    <row r="352" spans="2:12" x14ac:dyDescent="0.35">
      <c r="B352" s="164"/>
      <c r="C352" s="164"/>
      <c r="D352" s="164"/>
      <c r="E352" s="164"/>
      <c r="F352" s="164"/>
      <c r="G352" s="164"/>
      <c r="H352" s="164"/>
      <c r="I352" s="164"/>
      <c r="J352" s="164"/>
      <c r="K352" s="163"/>
      <c r="L352" s="163"/>
    </row>
    <row r="353" spans="2:12" x14ac:dyDescent="0.35">
      <c r="B353" s="164"/>
      <c r="C353" s="164"/>
      <c r="D353" s="164"/>
      <c r="E353" s="164"/>
      <c r="F353" s="164"/>
      <c r="G353" s="164"/>
      <c r="H353" s="164"/>
      <c r="I353" s="164"/>
      <c r="J353" s="164"/>
      <c r="K353" s="163"/>
      <c r="L353" s="163"/>
    </row>
    <row r="354" spans="2:12" x14ac:dyDescent="0.35">
      <c r="B354" s="164"/>
      <c r="C354" s="164"/>
      <c r="D354" s="164"/>
      <c r="E354" s="164"/>
      <c r="F354" s="164"/>
      <c r="G354" s="164"/>
      <c r="H354" s="164"/>
      <c r="I354" s="164"/>
      <c r="J354" s="164"/>
      <c r="K354" s="163"/>
      <c r="L354" s="163"/>
    </row>
    <row r="355" spans="2:12" x14ac:dyDescent="0.35">
      <c r="B355" s="164"/>
      <c r="C355" s="164"/>
      <c r="D355" s="164"/>
      <c r="E355" s="164"/>
      <c r="F355" s="164"/>
      <c r="G355" s="164"/>
      <c r="H355" s="164"/>
      <c r="I355" s="164"/>
      <c r="J355" s="164"/>
      <c r="K355" s="163"/>
      <c r="L355" s="163"/>
    </row>
    <row r="356" spans="2:12" x14ac:dyDescent="0.35">
      <c r="B356" s="164"/>
      <c r="C356" s="164"/>
      <c r="D356" s="164"/>
      <c r="E356" s="164"/>
      <c r="F356" s="164"/>
      <c r="G356" s="164"/>
      <c r="H356" s="164"/>
      <c r="I356" s="164"/>
      <c r="J356" s="164"/>
      <c r="K356" s="163"/>
      <c r="L356" s="163"/>
    </row>
    <row r="357" spans="2:12" x14ac:dyDescent="0.35">
      <c r="B357" s="164"/>
      <c r="C357" s="164"/>
      <c r="D357" s="164"/>
      <c r="E357" s="164"/>
      <c r="F357" s="164"/>
      <c r="G357" s="164"/>
      <c r="H357" s="164"/>
      <c r="I357" s="164"/>
      <c r="J357" s="164"/>
      <c r="K357" s="163"/>
      <c r="L357" s="163"/>
    </row>
    <row r="358" spans="2:12" x14ac:dyDescent="0.35">
      <c r="B358" s="164"/>
      <c r="C358" s="164"/>
      <c r="D358" s="164"/>
      <c r="E358" s="164"/>
      <c r="F358" s="164"/>
      <c r="G358" s="164"/>
      <c r="H358" s="164"/>
      <c r="I358" s="164"/>
      <c r="J358" s="164"/>
      <c r="K358" s="163"/>
      <c r="L358" s="163"/>
    </row>
    <row r="359" spans="2:12" x14ac:dyDescent="0.35">
      <c r="B359" s="164"/>
      <c r="C359" s="164"/>
      <c r="D359" s="164"/>
      <c r="E359" s="164"/>
      <c r="F359" s="164"/>
      <c r="G359" s="164"/>
      <c r="H359" s="164"/>
      <c r="I359" s="164"/>
      <c r="J359" s="164"/>
      <c r="K359" s="163"/>
      <c r="L359" s="163"/>
    </row>
    <row r="360" spans="2:12" x14ac:dyDescent="0.35">
      <c r="B360" s="164"/>
      <c r="C360" s="164"/>
      <c r="D360" s="164"/>
      <c r="E360" s="164"/>
      <c r="F360" s="164"/>
      <c r="G360" s="164"/>
      <c r="H360" s="164"/>
      <c r="I360" s="164"/>
      <c r="J360" s="164"/>
      <c r="K360" s="163"/>
      <c r="L360" s="163"/>
    </row>
    <row r="361" spans="2:12" x14ac:dyDescent="0.35">
      <c r="B361" s="164"/>
      <c r="C361" s="164"/>
      <c r="D361" s="164"/>
      <c r="E361" s="164"/>
      <c r="F361" s="164"/>
      <c r="G361" s="164"/>
      <c r="H361" s="164"/>
      <c r="I361" s="164"/>
      <c r="J361" s="164"/>
      <c r="K361" s="163"/>
      <c r="L361" s="163"/>
    </row>
    <row r="362" spans="2:12" x14ac:dyDescent="0.35">
      <c r="B362" s="164"/>
      <c r="C362" s="164"/>
      <c r="D362" s="164"/>
      <c r="E362" s="164"/>
      <c r="F362" s="164"/>
      <c r="G362" s="164"/>
      <c r="H362" s="164"/>
      <c r="I362" s="164"/>
      <c r="J362" s="164"/>
      <c r="K362" s="163"/>
      <c r="L362" s="163"/>
    </row>
    <row r="363" spans="2:12" x14ac:dyDescent="0.35">
      <c r="B363" s="164"/>
      <c r="C363" s="164"/>
      <c r="D363" s="164"/>
      <c r="E363" s="164"/>
      <c r="F363" s="164"/>
      <c r="G363" s="164"/>
      <c r="H363" s="164"/>
      <c r="I363" s="164"/>
      <c r="J363" s="164"/>
      <c r="K363" s="163"/>
      <c r="L363" s="163"/>
    </row>
    <row r="364" spans="2:12" x14ac:dyDescent="0.35">
      <c r="B364" s="164"/>
      <c r="C364" s="164"/>
      <c r="D364" s="164"/>
      <c r="E364" s="164"/>
      <c r="F364" s="164"/>
      <c r="G364" s="164"/>
      <c r="H364" s="164"/>
      <c r="I364" s="164"/>
      <c r="J364" s="164"/>
      <c r="K364" s="163"/>
      <c r="L364" s="163"/>
    </row>
    <row r="365" spans="2:12" x14ac:dyDescent="0.35">
      <c r="B365" s="164"/>
      <c r="C365" s="164"/>
      <c r="D365" s="164"/>
      <c r="E365" s="164"/>
      <c r="F365" s="164"/>
      <c r="G365" s="164"/>
      <c r="H365" s="164"/>
      <c r="I365" s="164"/>
      <c r="J365" s="164"/>
      <c r="K365" s="163"/>
      <c r="L365" s="163"/>
    </row>
    <row r="366" spans="2:12" x14ac:dyDescent="0.35">
      <c r="B366" s="164"/>
      <c r="C366" s="164"/>
      <c r="D366" s="164"/>
      <c r="E366" s="164"/>
      <c r="F366" s="164"/>
      <c r="G366" s="164"/>
      <c r="H366" s="164"/>
      <c r="I366" s="164"/>
      <c r="J366" s="164"/>
      <c r="K366" s="163"/>
      <c r="L366" s="163"/>
    </row>
    <row r="367" spans="2:12" x14ac:dyDescent="0.35">
      <c r="B367" s="164"/>
      <c r="C367" s="164"/>
      <c r="D367" s="164"/>
      <c r="E367" s="164"/>
      <c r="F367" s="164"/>
      <c r="G367" s="164"/>
      <c r="H367" s="164"/>
      <c r="I367" s="164"/>
      <c r="J367" s="164"/>
      <c r="K367" s="163"/>
      <c r="L367" s="163"/>
    </row>
    <row r="368" spans="2:12" x14ac:dyDescent="0.35">
      <c r="B368" s="164"/>
      <c r="C368" s="164"/>
      <c r="D368" s="164"/>
      <c r="E368" s="164"/>
      <c r="F368" s="164"/>
      <c r="G368" s="164"/>
      <c r="H368" s="164"/>
      <c r="I368" s="164"/>
      <c r="J368" s="164"/>
      <c r="K368" s="163"/>
      <c r="L368" s="163"/>
    </row>
    <row r="369" spans="2:12" x14ac:dyDescent="0.35">
      <c r="B369" s="164"/>
      <c r="C369" s="164"/>
      <c r="D369" s="164"/>
      <c r="E369" s="164"/>
      <c r="F369" s="164"/>
      <c r="G369" s="164"/>
      <c r="H369" s="164"/>
      <c r="I369" s="164"/>
      <c r="J369" s="164"/>
      <c r="K369" s="163"/>
      <c r="L369" s="163"/>
    </row>
    <row r="370" spans="2:12" x14ac:dyDescent="0.35">
      <c r="B370" s="164"/>
      <c r="C370" s="164"/>
      <c r="D370" s="164"/>
      <c r="E370" s="164"/>
      <c r="F370" s="164"/>
      <c r="G370" s="164"/>
      <c r="H370" s="164"/>
      <c r="I370" s="164"/>
      <c r="J370" s="164"/>
      <c r="K370" s="163"/>
      <c r="L370" s="163"/>
    </row>
    <row r="371" spans="2:12" x14ac:dyDescent="0.35">
      <c r="B371" s="164"/>
      <c r="C371" s="164"/>
      <c r="D371" s="164"/>
      <c r="E371" s="164"/>
      <c r="F371" s="164"/>
      <c r="G371" s="164"/>
      <c r="H371" s="164"/>
      <c r="I371" s="164"/>
      <c r="J371" s="164"/>
      <c r="K371" s="163"/>
      <c r="L371" s="163"/>
    </row>
    <row r="372" spans="2:12" x14ac:dyDescent="0.35">
      <c r="B372" s="164"/>
      <c r="C372" s="164"/>
      <c r="D372" s="164"/>
      <c r="E372" s="164"/>
      <c r="F372" s="164"/>
      <c r="G372" s="164"/>
      <c r="H372" s="164"/>
      <c r="I372" s="164"/>
      <c r="J372" s="164"/>
      <c r="K372" s="163"/>
      <c r="L372" s="163"/>
    </row>
    <row r="373" spans="2:12" x14ac:dyDescent="0.35">
      <c r="B373" s="164"/>
      <c r="C373" s="164"/>
      <c r="D373" s="164"/>
      <c r="E373" s="164"/>
      <c r="F373" s="164"/>
      <c r="G373" s="164"/>
      <c r="H373" s="164"/>
      <c r="I373" s="164"/>
      <c r="J373" s="164"/>
      <c r="K373" s="163"/>
      <c r="L373" s="163"/>
    </row>
    <row r="374" spans="2:12" x14ac:dyDescent="0.35">
      <c r="B374" s="164"/>
      <c r="C374" s="164"/>
      <c r="D374" s="164"/>
      <c r="E374" s="164"/>
      <c r="F374" s="164"/>
      <c r="G374" s="164"/>
      <c r="H374" s="164"/>
      <c r="I374" s="164"/>
      <c r="J374" s="164"/>
      <c r="K374" s="163"/>
      <c r="L374" s="163"/>
    </row>
    <row r="375" spans="2:12" x14ac:dyDescent="0.35">
      <c r="B375" s="164"/>
      <c r="C375" s="164"/>
      <c r="D375" s="164"/>
      <c r="E375" s="164"/>
      <c r="F375" s="164"/>
      <c r="G375" s="164"/>
      <c r="H375" s="164"/>
      <c r="I375" s="164"/>
      <c r="J375" s="164"/>
      <c r="K375" s="163"/>
      <c r="L375" s="163"/>
    </row>
    <row r="376" spans="2:12" x14ac:dyDescent="0.35">
      <c r="B376" s="164"/>
      <c r="C376" s="164"/>
      <c r="D376" s="164"/>
      <c r="E376" s="164"/>
      <c r="F376" s="164"/>
      <c r="G376" s="164"/>
      <c r="H376" s="164"/>
      <c r="I376" s="164"/>
      <c r="J376" s="164"/>
      <c r="K376" s="163"/>
      <c r="L376" s="163"/>
    </row>
    <row r="377" spans="2:12" x14ac:dyDescent="0.35">
      <c r="B377" s="164"/>
      <c r="C377" s="164"/>
      <c r="D377" s="164"/>
      <c r="E377" s="164"/>
      <c r="F377" s="164"/>
      <c r="G377" s="164"/>
      <c r="H377" s="164"/>
      <c r="I377" s="164"/>
      <c r="J377" s="164"/>
      <c r="K377" s="163"/>
      <c r="L377" s="163"/>
    </row>
    <row r="378" spans="2:12" x14ac:dyDescent="0.35">
      <c r="B378" s="164"/>
      <c r="C378" s="164"/>
      <c r="D378" s="164"/>
      <c r="E378" s="164"/>
      <c r="F378" s="164"/>
      <c r="G378" s="164"/>
      <c r="H378" s="164"/>
      <c r="I378" s="164"/>
      <c r="J378" s="164"/>
      <c r="K378" s="163"/>
      <c r="L378" s="163"/>
    </row>
    <row r="379" spans="2:12" x14ac:dyDescent="0.35">
      <c r="B379" s="164"/>
      <c r="C379" s="164"/>
      <c r="D379" s="164"/>
      <c r="E379" s="164"/>
      <c r="F379" s="164"/>
      <c r="G379" s="164"/>
      <c r="H379" s="164"/>
      <c r="I379" s="164"/>
      <c r="J379" s="164"/>
      <c r="K379" s="163"/>
      <c r="L379" s="163"/>
    </row>
    <row r="380" spans="2:12" x14ac:dyDescent="0.35">
      <c r="B380" s="164"/>
      <c r="C380" s="164"/>
      <c r="D380" s="164"/>
      <c r="E380" s="164"/>
      <c r="F380" s="164"/>
      <c r="G380" s="164"/>
      <c r="H380" s="164"/>
      <c r="I380" s="164"/>
      <c r="J380" s="164"/>
      <c r="K380" s="163"/>
      <c r="L380" s="163"/>
    </row>
    <row r="381" spans="2:12" x14ac:dyDescent="0.35">
      <c r="B381" s="164"/>
      <c r="C381" s="164"/>
      <c r="D381" s="164"/>
      <c r="E381" s="164"/>
      <c r="F381" s="164"/>
      <c r="G381" s="164"/>
      <c r="H381" s="164"/>
      <c r="I381" s="164"/>
      <c r="J381" s="164"/>
      <c r="K381" s="163"/>
      <c r="L381" s="163"/>
    </row>
    <row r="382" spans="2:12" x14ac:dyDescent="0.35">
      <c r="B382" s="164"/>
      <c r="C382" s="164"/>
      <c r="D382" s="164"/>
      <c r="E382" s="164"/>
      <c r="F382" s="164"/>
      <c r="G382" s="164"/>
      <c r="H382" s="164"/>
      <c r="I382" s="164"/>
      <c r="J382" s="164"/>
      <c r="K382" s="163"/>
      <c r="L382" s="163"/>
    </row>
    <row r="383" spans="2:12" x14ac:dyDescent="0.35">
      <c r="B383" s="164"/>
      <c r="C383" s="164"/>
      <c r="D383" s="164"/>
      <c r="E383" s="164"/>
      <c r="F383" s="164"/>
      <c r="G383" s="164"/>
      <c r="H383" s="164"/>
      <c r="I383" s="164"/>
      <c r="J383" s="164"/>
      <c r="K383" s="163"/>
      <c r="L383" s="163"/>
    </row>
    <row r="384" spans="2:12" x14ac:dyDescent="0.35">
      <c r="B384" s="164"/>
      <c r="C384" s="164"/>
      <c r="D384" s="164"/>
      <c r="E384" s="164"/>
      <c r="F384" s="164"/>
      <c r="G384" s="164"/>
      <c r="H384" s="164"/>
      <c r="I384" s="164"/>
      <c r="J384" s="164"/>
      <c r="K384" s="163"/>
      <c r="L384" s="163"/>
    </row>
    <row r="385" spans="2:12" x14ac:dyDescent="0.35">
      <c r="B385" s="164"/>
      <c r="C385" s="164"/>
      <c r="D385" s="164"/>
      <c r="E385" s="164"/>
      <c r="F385" s="164"/>
      <c r="G385" s="164"/>
      <c r="H385" s="164"/>
      <c r="I385" s="164"/>
      <c r="J385" s="164"/>
      <c r="K385" s="163"/>
      <c r="L385" s="163"/>
    </row>
    <row r="386" spans="2:12" x14ac:dyDescent="0.35">
      <c r="B386" s="164"/>
      <c r="C386" s="164"/>
      <c r="D386" s="164"/>
      <c r="E386" s="164"/>
      <c r="F386" s="164"/>
      <c r="G386" s="164"/>
      <c r="H386" s="164"/>
      <c r="I386" s="164"/>
      <c r="J386" s="164"/>
      <c r="K386" s="163"/>
      <c r="L386" s="163"/>
    </row>
    <row r="387" spans="2:12" x14ac:dyDescent="0.35">
      <c r="B387" s="164"/>
      <c r="C387" s="164"/>
      <c r="D387" s="164"/>
      <c r="E387" s="164"/>
      <c r="F387" s="164"/>
      <c r="G387" s="164"/>
      <c r="H387" s="164"/>
      <c r="I387" s="164"/>
      <c r="J387" s="164"/>
      <c r="K387" s="163"/>
      <c r="L387" s="163"/>
    </row>
    <row r="388" spans="2:12" x14ac:dyDescent="0.35">
      <c r="B388" s="164"/>
      <c r="C388" s="164"/>
      <c r="D388" s="164"/>
      <c r="E388" s="164"/>
      <c r="F388" s="164"/>
      <c r="G388" s="164"/>
      <c r="H388" s="164"/>
      <c r="I388" s="164"/>
      <c r="J388" s="164"/>
      <c r="K388" s="163"/>
      <c r="L388" s="163"/>
    </row>
    <row r="389" spans="2:12" x14ac:dyDescent="0.35">
      <c r="B389" s="164"/>
      <c r="C389" s="164"/>
      <c r="D389" s="164"/>
      <c r="E389" s="164"/>
      <c r="F389" s="164"/>
      <c r="G389" s="164"/>
      <c r="H389" s="164"/>
      <c r="I389" s="164"/>
      <c r="J389" s="164"/>
      <c r="K389" s="163"/>
      <c r="L389" s="163"/>
    </row>
    <row r="390" spans="2:12" x14ac:dyDescent="0.35">
      <c r="B390" s="164"/>
      <c r="C390" s="164"/>
      <c r="D390" s="164"/>
      <c r="E390" s="164"/>
      <c r="F390" s="164"/>
      <c r="G390" s="164"/>
      <c r="H390" s="164"/>
      <c r="I390" s="164"/>
      <c r="J390" s="164"/>
      <c r="K390" s="163"/>
      <c r="L390" s="163"/>
    </row>
    <row r="391" spans="2:12" x14ac:dyDescent="0.35">
      <c r="B391" s="164"/>
      <c r="C391" s="164"/>
      <c r="D391" s="164"/>
      <c r="E391" s="164"/>
      <c r="F391" s="164"/>
      <c r="G391" s="164"/>
      <c r="H391" s="164"/>
      <c r="I391" s="164"/>
      <c r="J391" s="164"/>
      <c r="K391" s="163"/>
      <c r="L391" s="163"/>
    </row>
    <row r="392" spans="2:12" x14ac:dyDescent="0.35">
      <c r="H392" s="163"/>
      <c r="I392" s="163"/>
      <c r="J392" s="163"/>
      <c r="K392" s="163"/>
      <c r="L392" s="163"/>
    </row>
    <row r="393" spans="2:12" x14ac:dyDescent="0.35">
      <c r="H393" s="163"/>
      <c r="I393" s="163"/>
      <c r="J393" s="163"/>
      <c r="K393" s="163"/>
      <c r="L393" s="163"/>
    </row>
    <row r="394" spans="2:12" x14ac:dyDescent="0.35">
      <c r="H394" s="163"/>
      <c r="I394" s="163"/>
      <c r="J394" s="163"/>
      <c r="K394" s="163"/>
      <c r="L394" s="163"/>
    </row>
    <row r="395" spans="2:12" x14ac:dyDescent="0.35">
      <c r="H395" s="163"/>
      <c r="I395" s="163"/>
      <c r="J395" s="163"/>
      <c r="K395" s="163"/>
      <c r="L395" s="163"/>
    </row>
    <row r="396" spans="2:12" x14ac:dyDescent="0.35">
      <c r="H396" s="163"/>
      <c r="I396" s="163"/>
      <c r="J396" s="163"/>
      <c r="K396" s="163"/>
      <c r="L396" s="163"/>
    </row>
    <row r="397" spans="2:12" x14ac:dyDescent="0.35">
      <c r="H397" s="163"/>
      <c r="I397" s="163"/>
      <c r="J397" s="163"/>
      <c r="K397" s="163"/>
      <c r="L397" s="163"/>
    </row>
    <row r="398" spans="2:12" x14ac:dyDescent="0.35">
      <c r="H398" s="163"/>
      <c r="I398" s="163"/>
      <c r="J398" s="163"/>
      <c r="K398" s="163"/>
      <c r="L398" s="163"/>
    </row>
    <row r="399" spans="2:12" x14ac:dyDescent="0.35">
      <c r="H399" s="163"/>
      <c r="I399" s="163"/>
      <c r="J399" s="163"/>
      <c r="K399" s="163"/>
      <c r="L399" s="163"/>
    </row>
    <row r="400" spans="2:12" x14ac:dyDescent="0.35">
      <c r="H400" s="163"/>
      <c r="I400" s="163"/>
      <c r="J400" s="163"/>
      <c r="K400" s="163"/>
      <c r="L400" s="163"/>
    </row>
    <row r="401" spans="8:12" x14ac:dyDescent="0.35">
      <c r="H401" s="163"/>
      <c r="I401" s="163"/>
      <c r="J401" s="163"/>
      <c r="K401" s="163"/>
      <c r="L401" s="163"/>
    </row>
    <row r="402" spans="8:12" x14ac:dyDescent="0.35">
      <c r="H402" s="163"/>
      <c r="I402" s="163"/>
      <c r="J402" s="163"/>
      <c r="K402" s="163"/>
      <c r="L402" s="163"/>
    </row>
    <row r="403" spans="8:12" x14ac:dyDescent="0.35">
      <c r="H403" s="163"/>
      <c r="I403" s="163"/>
      <c r="J403" s="163"/>
      <c r="K403" s="163"/>
      <c r="L403" s="163"/>
    </row>
    <row r="404" spans="8:12" x14ac:dyDescent="0.35">
      <c r="H404" s="163"/>
      <c r="I404" s="163"/>
      <c r="J404" s="163"/>
      <c r="K404" s="163"/>
      <c r="L404" s="163"/>
    </row>
    <row r="405" spans="8:12" x14ac:dyDescent="0.35">
      <c r="H405" s="163"/>
      <c r="I405" s="163"/>
      <c r="J405" s="163"/>
      <c r="K405" s="163"/>
      <c r="L405" s="163"/>
    </row>
    <row r="406" spans="8:12" x14ac:dyDescent="0.35">
      <c r="H406" s="163"/>
      <c r="I406" s="163"/>
      <c r="J406" s="163"/>
      <c r="K406" s="163"/>
      <c r="L406" s="163"/>
    </row>
    <row r="407" spans="8:12" x14ac:dyDescent="0.35">
      <c r="H407" s="163"/>
      <c r="I407" s="163"/>
      <c r="J407" s="163"/>
      <c r="K407" s="163"/>
      <c r="L407" s="163"/>
    </row>
    <row r="408" spans="8:12" x14ac:dyDescent="0.35">
      <c r="H408" s="163"/>
      <c r="I408" s="163"/>
      <c r="J408" s="163"/>
      <c r="K408" s="163"/>
      <c r="L408" s="163"/>
    </row>
    <row r="409" spans="8:12" x14ac:dyDescent="0.35">
      <c r="H409" s="163"/>
      <c r="I409" s="163"/>
      <c r="J409" s="163"/>
      <c r="K409" s="163"/>
      <c r="L409" s="163"/>
    </row>
    <row r="410" spans="8:12" x14ac:dyDescent="0.35">
      <c r="H410" s="163"/>
      <c r="I410" s="163"/>
      <c r="J410" s="163"/>
      <c r="K410" s="163"/>
      <c r="L410" s="163"/>
    </row>
    <row r="411" spans="8:12" x14ac:dyDescent="0.35">
      <c r="H411" s="163"/>
      <c r="I411" s="163"/>
      <c r="J411" s="163"/>
      <c r="K411" s="163"/>
      <c r="L411" s="163"/>
    </row>
    <row r="412" spans="8:12" x14ac:dyDescent="0.35">
      <c r="H412" s="163"/>
      <c r="I412" s="163"/>
      <c r="J412" s="163"/>
      <c r="K412" s="163"/>
      <c r="L412" s="163"/>
    </row>
    <row r="413" spans="8:12" x14ac:dyDescent="0.35">
      <c r="H413" s="163"/>
      <c r="I413" s="163"/>
      <c r="J413" s="163"/>
      <c r="K413" s="163"/>
      <c r="L413" s="163"/>
    </row>
    <row r="414" spans="8:12" x14ac:dyDescent="0.35">
      <c r="H414" s="163"/>
      <c r="I414" s="163"/>
      <c r="J414" s="163"/>
      <c r="K414" s="163"/>
      <c r="L414" s="163"/>
    </row>
    <row r="415" spans="8:12" x14ac:dyDescent="0.35">
      <c r="H415" s="163"/>
      <c r="I415" s="163"/>
      <c r="J415" s="163"/>
      <c r="K415" s="163"/>
      <c r="L415" s="163"/>
    </row>
    <row r="416" spans="8:12" x14ac:dyDescent="0.35">
      <c r="H416" s="163"/>
      <c r="I416" s="163"/>
      <c r="J416" s="163"/>
      <c r="K416" s="163"/>
      <c r="L416" s="163"/>
    </row>
    <row r="417" spans="8:12" x14ac:dyDescent="0.35">
      <c r="H417" s="163"/>
      <c r="I417" s="163"/>
      <c r="J417" s="163"/>
      <c r="K417" s="163"/>
      <c r="L417" s="163"/>
    </row>
    <row r="418" spans="8:12" x14ac:dyDescent="0.35">
      <c r="H418" s="163"/>
      <c r="I418" s="163"/>
      <c r="J418" s="163"/>
      <c r="K418" s="163"/>
      <c r="L418" s="163"/>
    </row>
    <row r="419" spans="8:12" x14ac:dyDescent="0.35">
      <c r="H419" s="163"/>
      <c r="I419" s="163"/>
      <c r="J419" s="163"/>
      <c r="K419" s="163"/>
      <c r="L419" s="163"/>
    </row>
    <row r="420" spans="8:12" x14ac:dyDescent="0.35">
      <c r="H420" s="163"/>
      <c r="I420" s="163"/>
      <c r="J420" s="163"/>
      <c r="K420" s="163"/>
      <c r="L420" s="163"/>
    </row>
    <row r="421" spans="8:12" x14ac:dyDescent="0.35">
      <c r="H421" s="163"/>
      <c r="I421" s="163"/>
      <c r="J421" s="163"/>
      <c r="K421" s="163"/>
      <c r="L421" s="163"/>
    </row>
    <row r="422" spans="8:12" x14ac:dyDescent="0.35">
      <c r="H422" s="163"/>
      <c r="I422" s="163"/>
      <c r="J422" s="163"/>
      <c r="K422" s="163"/>
      <c r="L422" s="163"/>
    </row>
    <row r="423" spans="8:12" x14ac:dyDescent="0.35">
      <c r="H423" s="163"/>
      <c r="I423" s="163"/>
      <c r="J423" s="163"/>
      <c r="K423" s="163"/>
      <c r="L423" s="163"/>
    </row>
    <row r="424" spans="8:12" x14ac:dyDescent="0.35">
      <c r="H424" s="163"/>
      <c r="I424" s="163"/>
      <c r="J424" s="163"/>
      <c r="K424" s="163"/>
      <c r="L424" s="163"/>
    </row>
    <row r="425" spans="8:12" x14ac:dyDescent="0.35">
      <c r="H425" s="163"/>
      <c r="I425" s="163"/>
      <c r="J425" s="163"/>
      <c r="K425" s="163"/>
      <c r="L425" s="163"/>
    </row>
    <row r="426" spans="8:12" x14ac:dyDescent="0.35">
      <c r="H426" s="163"/>
      <c r="I426" s="163"/>
      <c r="J426" s="163"/>
      <c r="K426" s="163"/>
      <c r="L426" s="163"/>
    </row>
    <row r="427" spans="8:12" x14ac:dyDescent="0.35">
      <c r="H427" s="163"/>
      <c r="I427" s="163"/>
      <c r="J427" s="163"/>
      <c r="K427" s="163"/>
      <c r="L427" s="163"/>
    </row>
    <row r="428" spans="8:12" x14ac:dyDescent="0.35">
      <c r="H428" s="163"/>
      <c r="I428" s="163"/>
      <c r="J428" s="163"/>
      <c r="K428" s="163"/>
      <c r="L428" s="163"/>
    </row>
    <row r="429" spans="8:12" x14ac:dyDescent="0.35">
      <c r="H429" s="163"/>
      <c r="I429" s="163"/>
      <c r="J429" s="163"/>
      <c r="K429" s="163"/>
      <c r="L429" s="163"/>
    </row>
    <row r="430" spans="8:12" x14ac:dyDescent="0.35">
      <c r="H430" s="163"/>
      <c r="I430" s="163"/>
      <c r="J430" s="163"/>
      <c r="K430" s="163"/>
      <c r="L430" s="163"/>
    </row>
    <row r="431" spans="8:12" x14ac:dyDescent="0.35">
      <c r="H431" s="163"/>
      <c r="I431" s="163"/>
      <c r="J431" s="163"/>
      <c r="K431" s="163"/>
      <c r="L431" s="163"/>
    </row>
    <row r="432" spans="8:12" x14ac:dyDescent="0.35">
      <c r="H432" s="163"/>
      <c r="I432" s="163"/>
      <c r="J432" s="163"/>
      <c r="K432" s="163"/>
      <c r="L432" s="163"/>
    </row>
    <row r="433" spans="8:12" x14ac:dyDescent="0.35">
      <c r="H433" s="163"/>
      <c r="I433" s="163"/>
      <c r="J433" s="163"/>
      <c r="K433" s="163"/>
      <c r="L433" s="163"/>
    </row>
    <row r="434" spans="8:12" x14ac:dyDescent="0.35">
      <c r="H434" s="163"/>
      <c r="I434" s="163"/>
      <c r="J434" s="163"/>
      <c r="K434" s="163"/>
      <c r="L434" s="163"/>
    </row>
    <row r="435" spans="8:12" x14ac:dyDescent="0.35">
      <c r="H435" s="163"/>
      <c r="I435" s="163"/>
      <c r="J435" s="163"/>
      <c r="K435" s="163"/>
      <c r="L435" s="163"/>
    </row>
    <row r="436" spans="8:12" x14ac:dyDescent="0.35">
      <c r="H436" s="163"/>
      <c r="I436" s="163"/>
      <c r="J436" s="163"/>
      <c r="K436" s="163"/>
      <c r="L436" s="163"/>
    </row>
    <row r="437" spans="8:12" x14ac:dyDescent="0.35">
      <c r="H437" s="163"/>
      <c r="I437" s="163"/>
      <c r="J437" s="163"/>
      <c r="K437" s="163"/>
      <c r="L437" s="163"/>
    </row>
    <row r="438" spans="8:12" x14ac:dyDescent="0.35">
      <c r="H438" s="163"/>
      <c r="I438" s="163"/>
      <c r="J438" s="163"/>
      <c r="K438" s="163"/>
      <c r="L438" s="163"/>
    </row>
    <row r="439" spans="8:12" x14ac:dyDescent="0.35">
      <c r="H439" s="163"/>
      <c r="I439" s="163"/>
      <c r="J439" s="163"/>
      <c r="K439" s="163"/>
      <c r="L439" s="163"/>
    </row>
    <row r="440" spans="8:12" x14ac:dyDescent="0.35">
      <c r="H440" s="163"/>
      <c r="I440" s="163"/>
      <c r="J440" s="163"/>
      <c r="K440" s="163"/>
      <c r="L440" s="163"/>
    </row>
    <row r="441" spans="8:12" x14ac:dyDescent="0.35">
      <c r="H441" s="163"/>
      <c r="I441" s="163"/>
      <c r="J441" s="163"/>
      <c r="K441" s="163"/>
      <c r="L441" s="163"/>
    </row>
    <row r="442" spans="8:12" x14ac:dyDescent="0.35">
      <c r="H442" s="163"/>
      <c r="I442" s="163"/>
      <c r="J442" s="163"/>
      <c r="K442" s="163"/>
      <c r="L442" s="163"/>
    </row>
    <row r="443" spans="8:12" x14ac:dyDescent="0.35">
      <c r="H443" s="163"/>
      <c r="I443" s="163"/>
      <c r="J443" s="163"/>
      <c r="K443" s="163"/>
      <c r="L443" s="163"/>
    </row>
    <row r="444" spans="8:12" x14ac:dyDescent="0.35">
      <c r="H444" s="163"/>
      <c r="I444" s="163"/>
      <c r="J444" s="163"/>
      <c r="K444" s="163"/>
      <c r="L444" s="163"/>
    </row>
    <row r="445" spans="8:12" x14ac:dyDescent="0.35">
      <c r="H445" s="163"/>
      <c r="I445" s="163"/>
      <c r="J445" s="163"/>
      <c r="K445" s="163"/>
      <c r="L445" s="163"/>
    </row>
    <row r="446" spans="8:12" x14ac:dyDescent="0.35">
      <c r="H446" s="163"/>
      <c r="I446" s="163"/>
      <c r="J446" s="163"/>
      <c r="K446" s="163"/>
      <c r="L446" s="163"/>
    </row>
    <row r="447" spans="8:12" x14ac:dyDescent="0.35">
      <c r="H447" s="163"/>
      <c r="I447" s="163"/>
      <c r="J447" s="163"/>
      <c r="K447" s="163"/>
      <c r="L447" s="163"/>
    </row>
    <row r="448" spans="8:12" x14ac:dyDescent="0.35">
      <c r="H448" s="163"/>
      <c r="I448" s="163"/>
      <c r="J448" s="163"/>
      <c r="K448" s="163"/>
      <c r="L448" s="163"/>
    </row>
    <row r="449" spans="8:12" x14ac:dyDescent="0.35">
      <c r="H449" s="163"/>
      <c r="I449" s="163"/>
      <c r="J449" s="163"/>
      <c r="K449" s="163"/>
      <c r="L449" s="163"/>
    </row>
    <row r="450" spans="8:12" x14ac:dyDescent="0.35">
      <c r="H450" s="163"/>
      <c r="I450" s="163"/>
      <c r="J450" s="163"/>
      <c r="K450" s="163"/>
      <c r="L450" s="163"/>
    </row>
    <row r="451" spans="8:12" x14ac:dyDescent="0.35">
      <c r="H451" s="163"/>
      <c r="I451" s="163"/>
      <c r="J451" s="163"/>
      <c r="K451" s="163"/>
      <c r="L451" s="163"/>
    </row>
    <row r="452" spans="8:12" x14ac:dyDescent="0.35">
      <c r="H452" s="163"/>
      <c r="I452" s="163"/>
      <c r="J452" s="163"/>
      <c r="K452" s="163"/>
      <c r="L452" s="163"/>
    </row>
    <row r="453" spans="8:12" x14ac:dyDescent="0.35">
      <c r="H453" s="163"/>
      <c r="I453" s="163"/>
      <c r="J453" s="163"/>
      <c r="K453" s="163"/>
      <c r="L453" s="163"/>
    </row>
    <row r="454" spans="8:12" x14ac:dyDescent="0.35">
      <c r="H454" s="163"/>
      <c r="I454" s="163"/>
      <c r="J454" s="163"/>
      <c r="K454" s="163"/>
      <c r="L454" s="163"/>
    </row>
    <row r="455" spans="8:12" x14ac:dyDescent="0.35">
      <c r="H455" s="163"/>
      <c r="I455" s="163"/>
      <c r="J455" s="163"/>
    </row>
    <row r="456" spans="8:12" x14ac:dyDescent="0.35">
      <c r="H456" s="163"/>
      <c r="I456" s="163"/>
      <c r="J456" s="163"/>
    </row>
    <row r="457" spans="8:12" x14ac:dyDescent="0.35">
      <c r="H457" s="163"/>
      <c r="I457" s="163"/>
      <c r="J457" s="163"/>
    </row>
    <row r="458" spans="8:12" x14ac:dyDescent="0.35">
      <c r="H458" s="163"/>
      <c r="I458" s="163"/>
      <c r="J458" s="163"/>
    </row>
    <row r="459" spans="8:12" x14ac:dyDescent="0.35">
      <c r="H459" s="163"/>
      <c r="I459" s="163"/>
      <c r="J459" s="163"/>
    </row>
    <row r="460" spans="8:12" x14ac:dyDescent="0.35">
      <c r="H460" s="163"/>
      <c r="I460" s="163"/>
      <c r="J460" s="163"/>
    </row>
    <row r="461" spans="8:12" x14ac:dyDescent="0.35">
      <c r="H461" s="163"/>
      <c r="I461" s="163"/>
      <c r="J461" s="163"/>
    </row>
  </sheetData>
  <phoneticPr fontId="24" type="noConversion"/>
  <pageMargins left="0.7" right="0.7" top="0.75" bottom="0.75" header="0.3" footer="0.3"/>
  <pageSetup paperSize="9" orientation="portrait" horizontalDpi="300" verticalDpi="30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251"/>
  <sheetViews>
    <sheetView zoomScaleNormal="100" workbookViewId="0"/>
  </sheetViews>
  <sheetFormatPr defaultColWidth="10.90625" defaultRowHeight="15.5" x14ac:dyDescent="0.35"/>
  <cols>
    <col min="1" max="1" width="44.1796875" style="155" bestFit="1" customWidth="1"/>
    <col min="2" max="2" width="13.54296875" style="155" bestFit="1" customWidth="1"/>
    <col min="3" max="3" width="28" style="155" bestFit="1" customWidth="1"/>
    <col min="4" max="4" width="32.453125" style="155" bestFit="1" customWidth="1"/>
    <col min="5" max="5" width="29.36328125" style="155" bestFit="1" customWidth="1"/>
    <col min="6" max="6" width="35.90625" style="155" bestFit="1" customWidth="1"/>
    <col min="7" max="7" width="22.36328125" style="155" bestFit="1" customWidth="1"/>
    <col min="8" max="8" width="20.08984375" style="155" bestFit="1" customWidth="1"/>
    <col min="9" max="9" width="38.6328125" style="155" bestFit="1" customWidth="1"/>
    <col min="10" max="10" width="32.90625" style="155" bestFit="1" customWidth="1"/>
    <col min="11" max="16384" width="10.90625" style="155"/>
  </cols>
  <sheetData>
    <row r="1" spans="1:10" ht="31" customHeight="1" x14ac:dyDescent="0.35">
      <c r="A1" s="13" t="s">
        <v>109</v>
      </c>
      <c r="B1" s="13" t="s">
        <v>110</v>
      </c>
      <c r="C1" s="13" t="s">
        <v>111</v>
      </c>
      <c r="D1" s="13" t="s">
        <v>112</v>
      </c>
      <c r="E1" s="13" t="s">
        <v>113</v>
      </c>
      <c r="F1" s="13" t="s">
        <v>114</v>
      </c>
      <c r="G1" s="13" t="s">
        <v>115</v>
      </c>
      <c r="H1" s="13" t="s">
        <v>116</v>
      </c>
      <c r="I1" s="13" t="s">
        <v>117</v>
      </c>
      <c r="J1" s="13" t="s">
        <v>118</v>
      </c>
    </row>
    <row r="2" spans="1:10" x14ac:dyDescent="0.35">
      <c r="A2" s="13" t="s">
        <v>122</v>
      </c>
      <c r="B2" s="156" t="s">
        <v>123</v>
      </c>
      <c r="C2" s="157">
        <v>166238742.12798199</v>
      </c>
      <c r="D2" s="157">
        <v>0</v>
      </c>
      <c r="E2" s="157">
        <v>0</v>
      </c>
      <c r="F2" s="157">
        <v>0</v>
      </c>
      <c r="G2" s="157">
        <v>0</v>
      </c>
      <c r="H2" s="157">
        <v>0</v>
      </c>
      <c r="I2" s="157">
        <v>0</v>
      </c>
      <c r="J2" s="157">
        <v>0</v>
      </c>
    </row>
    <row r="3" spans="1:10" x14ac:dyDescent="0.35">
      <c r="A3" s="13" t="s">
        <v>125</v>
      </c>
      <c r="B3" s="156" t="s">
        <v>123</v>
      </c>
      <c r="C3" s="157">
        <v>1464921976.67417</v>
      </c>
      <c r="D3" s="157">
        <v>96265425.768894196</v>
      </c>
      <c r="E3" s="157" t="s">
        <v>126</v>
      </c>
      <c r="F3" s="157" t="s">
        <v>126</v>
      </c>
      <c r="G3" s="157">
        <v>8407508.88131891</v>
      </c>
      <c r="H3" s="157" t="s">
        <v>126</v>
      </c>
      <c r="I3" s="157" t="s">
        <v>126</v>
      </c>
      <c r="J3" s="157">
        <v>87857916.887575299</v>
      </c>
    </row>
    <row r="4" spans="1:10" x14ac:dyDescent="0.35">
      <c r="A4" s="13" t="s">
        <v>128</v>
      </c>
      <c r="B4" s="156" t="s">
        <v>123</v>
      </c>
      <c r="C4" s="157">
        <v>1028012660.21561</v>
      </c>
      <c r="D4" s="157">
        <v>77979342.532866403</v>
      </c>
      <c r="E4" s="157" t="s">
        <v>126</v>
      </c>
      <c r="F4" s="157" t="s">
        <v>126</v>
      </c>
      <c r="G4" s="157">
        <v>4734929.6408252697</v>
      </c>
      <c r="H4" s="157">
        <v>7556107.6100000003</v>
      </c>
      <c r="I4" s="157">
        <v>1900512.3</v>
      </c>
      <c r="J4" s="157">
        <v>63787792.989209197</v>
      </c>
    </row>
    <row r="5" spans="1:10" x14ac:dyDescent="0.35">
      <c r="A5" s="13" t="s">
        <v>130</v>
      </c>
      <c r="B5" s="156" t="s">
        <v>123</v>
      </c>
      <c r="C5" s="157">
        <v>1175506245.2312801</v>
      </c>
      <c r="D5" s="157">
        <v>113168149.79665799</v>
      </c>
      <c r="E5" s="157">
        <v>61990442.859999999</v>
      </c>
      <c r="F5" s="157">
        <v>30481761.309999999</v>
      </c>
      <c r="G5" s="157">
        <v>9378648.4309934508</v>
      </c>
      <c r="H5" s="157">
        <v>8457575.1799999997</v>
      </c>
      <c r="I5" s="157">
        <v>2836844.47</v>
      </c>
      <c r="J5" s="157">
        <v>22877.542036126099</v>
      </c>
    </row>
    <row r="6" spans="1:10" x14ac:dyDescent="0.35">
      <c r="A6" s="13" t="s">
        <v>132</v>
      </c>
      <c r="B6" s="156" t="s">
        <v>123</v>
      </c>
      <c r="C6" s="157">
        <v>85215031.096521497</v>
      </c>
      <c r="D6" s="157">
        <v>3650467.0563123799</v>
      </c>
      <c r="E6" s="157" t="s">
        <v>126</v>
      </c>
      <c r="F6" s="157" t="s">
        <v>126</v>
      </c>
      <c r="G6" s="157">
        <v>249919.308839201</v>
      </c>
      <c r="H6" s="157" t="s">
        <v>126</v>
      </c>
      <c r="I6" s="157" t="s">
        <v>126</v>
      </c>
      <c r="J6" s="157">
        <v>3400547.7474731798</v>
      </c>
    </row>
    <row r="7" spans="1:10" x14ac:dyDescent="0.35">
      <c r="A7" s="13" t="s">
        <v>134</v>
      </c>
      <c r="B7" s="156" t="s">
        <v>123</v>
      </c>
      <c r="C7" s="157">
        <v>77562989.372048199</v>
      </c>
      <c r="D7" s="157">
        <v>2221255.6920338501</v>
      </c>
      <c r="E7" s="157" t="s">
        <v>126</v>
      </c>
      <c r="F7" s="157" t="s">
        <v>126</v>
      </c>
      <c r="G7" s="157">
        <v>504782.737065339</v>
      </c>
      <c r="H7" s="157" t="s">
        <v>126</v>
      </c>
      <c r="I7" s="157" t="s">
        <v>126</v>
      </c>
      <c r="J7" s="157">
        <v>1716472.95496851</v>
      </c>
    </row>
    <row r="8" spans="1:10" x14ac:dyDescent="0.35">
      <c r="A8" s="13" t="s">
        <v>136</v>
      </c>
      <c r="B8" s="156" t="s">
        <v>123</v>
      </c>
      <c r="C8" s="157">
        <v>2326393186.5971198</v>
      </c>
      <c r="D8" s="157">
        <v>182552325.439886</v>
      </c>
      <c r="E8" s="157" t="s">
        <v>126</v>
      </c>
      <c r="F8" s="157" t="s">
        <v>126</v>
      </c>
      <c r="G8" s="157">
        <v>19369972.940682199</v>
      </c>
      <c r="H8" s="157" t="s">
        <v>126</v>
      </c>
      <c r="I8" s="157" t="s">
        <v>126</v>
      </c>
      <c r="J8" s="157">
        <v>163182352.49920401</v>
      </c>
    </row>
    <row r="9" spans="1:10" x14ac:dyDescent="0.35">
      <c r="A9" s="13" t="s">
        <v>138</v>
      </c>
      <c r="B9" s="156" t="s">
        <v>123</v>
      </c>
      <c r="C9" s="157">
        <v>748511555.50334895</v>
      </c>
      <c r="D9" s="157">
        <v>60644499.452819303</v>
      </c>
      <c r="E9" s="157">
        <v>34032790.079999998</v>
      </c>
      <c r="F9" s="157">
        <v>15401868.15</v>
      </c>
      <c r="G9" s="157">
        <v>3937319.1386749898</v>
      </c>
      <c r="H9" s="157">
        <v>7009613.0999999996</v>
      </c>
      <c r="I9" s="157">
        <v>262909.26</v>
      </c>
      <c r="J9" s="157">
        <v>0</v>
      </c>
    </row>
    <row r="10" spans="1:10" x14ac:dyDescent="0.35">
      <c r="A10" s="13" t="s">
        <v>140</v>
      </c>
      <c r="B10" s="156" t="s">
        <v>123</v>
      </c>
      <c r="C10" s="157">
        <v>439937732.87998098</v>
      </c>
      <c r="D10" s="157">
        <v>31139909.4777456</v>
      </c>
      <c r="E10" s="157" t="s">
        <v>126</v>
      </c>
      <c r="F10" s="157" t="s">
        <v>126</v>
      </c>
      <c r="G10" s="157">
        <v>2292158.0890639899</v>
      </c>
      <c r="H10" s="157" t="s">
        <v>126</v>
      </c>
      <c r="I10" s="157" t="s">
        <v>126</v>
      </c>
      <c r="J10" s="157">
        <v>28847751.388681699</v>
      </c>
    </row>
    <row r="11" spans="1:10" x14ac:dyDescent="0.35">
      <c r="A11" s="13" t="s">
        <v>142</v>
      </c>
      <c r="B11" s="156" t="s">
        <v>123</v>
      </c>
      <c r="C11" s="157">
        <v>267310926.05938199</v>
      </c>
      <c r="D11" s="157">
        <v>19238905.0976707</v>
      </c>
      <c r="E11" s="157" t="s">
        <v>126</v>
      </c>
      <c r="F11" s="157" t="s">
        <v>126</v>
      </c>
      <c r="G11" s="157">
        <v>1662502.4736470601</v>
      </c>
      <c r="H11" s="157">
        <v>81838.3</v>
      </c>
      <c r="I11" s="157">
        <v>905342.13</v>
      </c>
      <c r="J11" s="157">
        <v>16589222.200704601</v>
      </c>
    </row>
    <row r="12" spans="1:10" x14ac:dyDescent="0.35">
      <c r="A12" s="13" t="s">
        <v>144</v>
      </c>
      <c r="B12" s="156" t="s">
        <v>123</v>
      </c>
      <c r="C12" s="157">
        <v>874592708.058851</v>
      </c>
      <c r="D12" s="157">
        <v>67883430.744760901</v>
      </c>
      <c r="E12" s="157" t="s">
        <v>126</v>
      </c>
      <c r="F12" s="157" t="s">
        <v>126</v>
      </c>
      <c r="G12" s="157">
        <v>4086740.6379734199</v>
      </c>
      <c r="H12" s="157" t="s">
        <v>126</v>
      </c>
      <c r="I12" s="157" t="s">
        <v>126</v>
      </c>
      <c r="J12" s="157">
        <v>63796690.106787503</v>
      </c>
    </row>
    <row r="13" spans="1:10" x14ac:dyDescent="0.35">
      <c r="A13" s="13" t="s">
        <v>146</v>
      </c>
      <c r="B13" s="156" t="s">
        <v>123</v>
      </c>
      <c r="C13" s="157">
        <v>1416061615.2412601</v>
      </c>
      <c r="D13" s="157">
        <v>98908667.1301779</v>
      </c>
      <c r="E13" s="157">
        <v>47883132.740000002</v>
      </c>
      <c r="F13" s="157">
        <v>31750826.75</v>
      </c>
      <c r="G13" s="157">
        <v>8050502.6133353701</v>
      </c>
      <c r="H13" s="157">
        <v>11224205.02</v>
      </c>
      <c r="I13" s="157">
        <v>0</v>
      </c>
      <c r="J13" s="157">
        <v>0</v>
      </c>
    </row>
    <row r="14" spans="1:10" x14ac:dyDescent="0.35">
      <c r="A14" s="13" t="s">
        <v>128</v>
      </c>
      <c r="B14" s="156" t="s">
        <v>148</v>
      </c>
      <c r="C14" s="157">
        <v>842592153.79112899</v>
      </c>
      <c r="D14" s="157">
        <v>74730934.748247296</v>
      </c>
      <c r="E14" s="157">
        <v>39618597.539999999</v>
      </c>
      <c r="F14" s="157">
        <v>21352208.969999999</v>
      </c>
      <c r="G14" s="157">
        <v>3305049.1557819699</v>
      </c>
      <c r="H14" s="157">
        <v>7322246.3099999996</v>
      </c>
      <c r="I14" s="157">
        <v>2749456.14</v>
      </c>
      <c r="J14" s="157">
        <v>383376.64135700499</v>
      </c>
    </row>
    <row r="15" spans="1:10" x14ac:dyDescent="0.35">
      <c r="A15" s="13" t="s">
        <v>128</v>
      </c>
      <c r="B15" s="156" t="s">
        <v>150</v>
      </c>
      <c r="C15" s="157">
        <v>836991754.669312</v>
      </c>
      <c r="D15" s="157">
        <v>75596961.9418194</v>
      </c>
      <c r="E15" s="157">
        <v>39191720.93</v>
      </c>
      <c r="F15" s="157">
        <v>21171489.030000001</v>
      </c>
      <c r="G15" s="157">
        <v>4124178.4566503302</v>
      </c>
      <c r="H15" s="157">
        <v>7602285.5300000003</v>
      </c>
      <c r="I15" s="157">
        <v>3123988.37</v>
      </c>
      <c r="J15" s="157">
        <v>383299.61769359797</v>
      </c>
    </row>
    <row r="16" spans="1:10" x14ac:dyDescent="0.35">
      <c r="A16" s="13" t="s">
        <v>128</v>
      </c>
      <c r="B16" s="156" t="s">
        <v>152</v>
      </c>
      <c r="C16" s="157">
        <v>838857726.16789198</v>
      </c>
      <c r="D16" s="157">
        <v>75306955.724843904</v>
      </c>
      <c r="E16" s="157">
        <v>40994922.590000004</v>
      </c>
      <c r="F16" s="157">
        <v>17947380.640000001</v>
      </c>
      <c r="G16" s="157">
        <v>4136000.85961584</v>
      </c>
      <c r="H16" s="157">
        <v>7630053.9500000002</v>
      </c>
      <c r="I16" s="157">
        <v>4201621.91</v>
      </c>
      <c r="J16" s="157">
        <v>396975.78254683397</v>
      </c>
    </row>
    <row r="17" spans="1:10" x14ac:dyDescent="0.35">
      <c r="A17" s="13" t="s">
        <v>128</v>
      </c>
      <c r="B17" s="156" t="s">
        <v>154</v>
      </c>
      <c r="C17" s="157">
        <v>856413300.33812797</v>
      </c>
      <c r="D17" s="157">
        <v>74993836.583434299</v>
      </c>
      <c r="E17" s="157">
        <v>37779886.350000001</v>
      </c>
      <c r="F17" s="157">
        <v>20217369.34</v>
      </c>
      <c r="G17" s="157">
        <v>4096629.33961999</v>
      </c>
      <c r="H17" s="157">
        <v>7767680.3200000003</v>
      </c>
      <c r="I17" s="157">
        <v>4726920.74</v>
      </c>
      <c r="J17" s="157">
        <v>405350.49474504997</v>
      </c>
    </row>
    <row r="18" spans="1:10" x14ac:dyDescent="0.35">
      <c r="A18" s="13" t="s">
        <v>128</v>
      </c>
      <c r="B18" s="156" t="s">
        <v>156</v>
      </c>
      <c r="C18" s="157">
        <v>881400580.22144198</v>
      </c>
      <c r="D18" s="157">
        <v>74038205.301856399</v>
      </c>
      <c r="E18" s="157">
        <v>37741749.850000001</v>
      </c>
      <c r="F18" s="157">
        <v>19864258.809999999</v>
      </c>
      <c r="G18" s="157">
        <v>4588673.0093807997</v>
      </c>
      <c r="H18" s="157">
        <v>8012146.71</v>
      </c>
      <c r="I18" s="157">
        <v>3422477.83</v>
      </c>
      <c r="J18" s="157">
        <v>408899.10335360997</v>
      </c>
    </row>
    <row r="19" spans="1:10" x14ac:dyDescent="0.35">
      <c r="A19" s="13" t="s">
        <v>128</v>
      </c>
      <c r="B19" s="156" t="s">
        <v>158</v>
      </c>
      <c r="C19" s="157">
        <v>902141925.38821602</v>
      </c>
      <c r="D19" s="157">
        <v>77148504.530415803</v>
      </c>
      <c r="E19" s="157">
        <v>39508326.990000002</v>
      </c>
      <c r="F19" s="157">
        <v>22096801.289999999</v>
      </c>
      <c r="G19" s="157">
        <v>4223535.6551837698</v>
      </c>
      <c r="H19" s="157">
        <v>7974973.4400000004</v>
      </c>
      <c r="I19" s="157">
        <v>2893155.87</v>
      </c>
      <c r="J19" s="157">
        <v>451711.29956419399</v>
      </c>
    </row>
    <row r="20" spans="1:10" x14ac:dyDescent="0.35">
      <c r="A20" s="13" t="s">
        <v>128</v>
      </c>
      <c r="B20" s="156" t="s">
        <v>160</v>
      </c>
      <c r="C20" s="157">
        <v>933968962.12287295</v>
      </c>
      <c r="D20" s="157">
        <v>78424218.921302006</v>
      </c>
      <c r="E20" s="157">
        <v>40874227.32</v>
      </c>
      <c r="F20" s="157">
        <v>22507995.059999999</v>
      </c>
      <c r="G20" s="157">
        <v>4615464.8217176497</v>
      </c>
      <c r="H20" s="157">
        <v>7852000.9199999999</v>
      </c>
      <c r="I20" s="157">
        <v>2137575.75</v>
      </c>
      <c r="J20" s="157">
        <v>436955.04103083297</v>
      </c>
    </row>
    <row r="21" spans="1:10" x14ac:dyDescent="0.35">
      <c r="A21" s="13" t="s">
        <v>128</v>
      </c>
      <c r="B21" s="156" t="s">
        <v>162</v>
      </c>
      <c r="C21" s="157">
        <v>931904424.95059896</v>
      </c>
      <c r="D21" s="157">
        <v>75393930.256199405</v>
      </c>
      <c r="E21" s="157">
        <v>39554896.119999997</v>
      </c>
      <c r="F21" s="157">
        <v>21550491.719999999</v>
      </c>
      <c r="G21" s="157">
        <v>4265074.4154701903</v>
      </c>
      <c r="H21" s="157">
        <v>7740050.71</v>
      </c>
      <c r="I21" s="157">
        <v>1823396.04</v>
      </c>
      <c r="J21" s="157">
        <v>460021.24524552003</v>
      </c>
    </row>
    <row r="22" spans="1:10" x14ac:dyDescent="0.35">
      <c r="A22" s="13" t="s">
        <v>128</v>
      </c>
      <c r="B22" s="156" t="s">
        <v>164</v>
      </c>
      <c r="C22" s="157">
        <v>969582991.87645102</v>
      </c>
      <c r="D22" s="157">
        <v>78042673.1833601</v>
      </c>
      <c r="E22" s="157">
        <v>44534937.960000001</v>
      </c>
      <c r="F22" s="157">
        <v>18580625.109999999</v>
      </c>
      <c r="G22" s="157">
        <v>4882894.7955722203</v>
      </c>
      <c r="H22" s="157">
        <v>7750564.6299999999</v>
      </c>
      <c r="I22" s="157">
        <v>1811817.09</v>
      </c>
      <c r="J22" s="157">
        <v>481833.60114265297</v>
      </c>
    </row>
    <row r="23" spans="1:10" x14ac:dyDescent="0.35">
      <c r="A23" s="13" t="s">
        <v>128</v>
      </c>
      <c r="B23" s="156" t="s">
        <v>166</v>
      </c>
      <c r="C23" s="157">
        <v>1091742558.29831</v>
      </c>
      <c r="D23" s="157">
        <v>94508120.159586996</v>
      </c>
      <c r="E23" s="157">
        <v>52556135.990000002</v>
      </c>
      <c r="F23" s="157">
        <v>23794756.890000001</v>
      </c>
      <c r="G23" s="157">
        <v>7162910.96840264</v>
      </c>
      <c r="H23" s="157">
        <v>7814931.4100000001</v>
      </c>
      <c r="I23" s="157">
        <v>2696304.75</v>
      </c>
      <c r="J23" s="157">
        <v>483080.15617332701</v>
      </c>
    </row>
    <row r="24" spans="1:10" x14ac:dyDescent="0.35">
      <c r="A24" s="13" t="s">
        <v>128</v>
      </c>
      <c r="B24" s="156" t="s">
        <v>168</v>
      </c>
      <c r="C24" s="157">
        <v>993524215.34000003</v>
      </c>
      <c r="D24" s="157">
        <v>84000520.180000007</v>
      </c>
      <c r="E24" s="157">
        <v>50822908.490000002</v>
      </c>
      <c r="F24" s="157">
        <v>17563513.739999998</v>
      </c>
      <c r="G24" s="157">
        <v>4502191.68</v>
      </c>
      <c r="H24" s="157">
        <v>7538322.9299999997</v>
      </c>
      <c r="I24" s="157">
        <v>2990386.35</v>
      </c>
      <c r="J24" s="157">
        <v>583196.99000001396</v>
      </c>
    </row>
    <row r="25" spans="1:10" x14ac:dyDescent="0.35">
      <c r="A25" s="13" t="s">
        <v>142</v>
      </c>
      <c r="B25" s="156" t="s">
        <v>148</v>
      </c>
      <c r="C25" s="157">
        <v>221672030.340828</v>
      </c>
      <c r="D25" s="157">
        <v>20138073.329222601</v>
      </c>
      <c r="E25" s="157">
        <v>9483417.5399999991</v>
      </c>
      <c r="F25" s="157">
        <v>8601705.4900000002</v>
      </c>
      <c r="G25" s="157">
        <v>981822.16746937099</v>
      </c>
      <c r="H25" s="157">
        <v>91446.8</v>
      </c>
      <c r="I25" s="157">
        <v>624197.03</v>
      </c>
      <c r="J25" s="157">
        <v>355484.30847961298</v>
      </c>
    </row>
    <row r="26" spans="1:10" x14ac:dyDescent="0.35">
      <c r="A26" s="13" t="s">
        <v>142</v>
      </c>
      <c r="B26" s="156" t="s">
        <v>150</v>
      </c>
      <c r="C26" s="157">
        <v>219788311.519923</v>
      </c>
      <c r="D26" s="157">
        <v>19013191.270271901</v>
      </c>
      <c r="E26" s="157">
        <v>8053629.9000000004</v>
      </c>
      <c r="F26" s="157">
        <v>9120551.7699999996</v>
      </c>
      <c r="G26" s="157">
        <v>1123865.0082012699</v>
      </c>
      <c r="H26" s="157">
        <v>90246.720000000001</v>
      </c>
      <c r="I26" s="157">
        <v>250330.76</v>
      </c>
      <c r="J26" s="157">
        <v>374567.12013887399</v>
      </c>
    </row>
    <row r="27" spans="1:10" x14ac:dyDescent="0.35">
      <c r="A27" s="13" t="s">
        <v>142</v>
      </c>
      <c r="B27" s="156" t="s">
        <v>152</v>
      </c>
      <c r="C27" s="157">
        <v>227270136.748083</v>
      </c>
      <c r="D27" s="157">
        <v>19422214.647063501</v>
      </c>
      <c r="E27" s="157">
        <v>8363272.9100000001</v>
      </c>
      <c r="F27" s="157">
        <v>9334969.8100000005</v>
      </c>
      <c r="G27" s="157">
        <v>992872.35198798496</v>
      </c>
      <c r="H27" s="157">
        <v>119398.91</v>
      </c>
      <c r="I27" s="157">
        <v>232740.99</v>
      </c>
      <c r="J27" s="157">
        <v>378959.66721998301</v>
      </c>
    </row>
    <row r="28" spans="1:10" x14ac:dyDescent="0.35">
      <c r="A28" s="13" t="s">
        <v>142</v>
      </c>
      <c r="B28" s="156" t="s">
        <v>154</v>
      </c>
      <c r="C28" s="157">
        <v>236075786.82705501</v>
      </c>
      <c r="D28" s="157">
        <v>21142179.245478701</v>
      </c>
      <c r="E28" s="157">
        <v>9038061.3900000006</v>
      </c>
      <c r="F28" s="157">
        <v>9655793.6799999997</v>
      </c>
      <c r="G28" s="157">
        <v>985219.868385248</v>
      </c>
      <c r="H28" s="157">
        <v>139240.01</v>
      </c>
      <c r="I28" s="157">
        <v>955238.05</v>
      </c>
      <c r="J28" s="157">
        <v>368626.24509922502</v>
      </c>
    </row>
    <row r="29" spans="1:10" x14ac:dyDescent="0.35">
      <c r="A29" s="13" t="s">
        <v>142</v>
      </c>
      <c r="B29" s="156" t="s">
        <v>156</v>
      </c>
      <c r="C29" s="157">
        <v>241698480.47452801</v>
      </c>
      <c r="D29" s="157">
        <v>19760555.966799501</v>
      </c>
      <c r="E29" s="157">
        <v>8933263.9000000004</v>
      </c>
      <c r="F29" s="157">
        <v>8794773.2200000007</v>
      </c>
      <c r="G29" s="157">
        <v>862220.24475138995</v>
      </c>
      <c r="H29" s="157">
        <v>138246.60999999999</v>
      </c>
      <c r="I29" s="157">
        <v>680439.64</v>
      </c>
      <c r="J29" s="157">
        <v>351612.35217934201</v>
      </c>
    </row>
    <row r="30" spans="1:10" x14ac:dyDescent="0.35">
      <c r="A30" s="13" t="s">
        <v>142</v>
      </c>
      <c r="B30" s="156" t="s">
        <v>158</v>
      </c>
      <c r="C30" s="157">
        <v>248558351.94501701</v>
      </c>
      <c r="D30" s="157">
        <v>18455989.6847011</v>
      </c>
      <c r="E30" s="157">
        <v>8018073.9699999997</v>
      </c>
      <c r="F30" s="157">
        <v>8274255.7000000002</v>
      </c>
      <c r="G30" s="157">
        <v>651444.05893035</v>
      </c>
      <c r="H30" s="157">
        <v>136522.53</v>
      </c>
      <c r="I30" s="157">
        <v>993495.49</v>
      </c>
      <c r="J30" s="157">
        <v>382197.93575563602</v>
      </c>
    </row>
    <row r="31" spans="1:10" x14ac:dyDescent="0.35">
      <c r="A31" s="13" t="s">
        <v>142</v>
      </c>
      <c r="B31" s="156" t="s">
        <v>160</v>
      </c>
      <c r="C31" s="157">
        <v>251795263.574698</v>
      </c>
      <c r="D31" s="157">
        <v>21629548.031033199</v>
      </c>
      <c r="E31" s="157">
        <v>9265343.9900000002</v>
      </c>
      <c r="F31" s="157">
        <v>10130434.43</v>
      </c>
      <c r="G31" s="157">
        <v>1159124.5200628899</v>
      </c>
      <c r="H31" s="157">
        <v>134419.71</v>
      </c>
      <c r="I31" s="157">
        <v>535893.23</v>
      </c>
      <c r="J31" s="157">
        <v>404332.14680594002</v>
      </c>
    </row>
    <row r="32" spans="1:10" x14ac:dyDescent="0.35">
      <c r="A32" s="13" t="s">
        <v>142</v>
      </c>
      <c r="B32" s="156" t="s">
        <v>162</v>
      </c>
      <c r="C32" s="157">
        <v>261051726.46175301</v>
      </c>
      <c r="D32" s="157">
        <v>22816272.0305201</v>
      </c>
      <c r="E32" s="157">
        <v>9795039.3499999996</v>
      </c>
      <c r="F32" s="157">
        <v>10673525.68</v>
      </c>
      <c r="G32" s="157">
        <v>1218045.89429919</v>
      </c>
      <c r="H32" s="157">
        <v>140857.12</v>
      </c>
      <c r="I32" s="157">
        <v>561559.81000000006</v>
      </c>
      <c r="J32" s="157">
        <v>427244.17183520098</v>
      </c>
    </row>
    <row r="33" spans="1:10" x14ac:dyDescent="0.35">
      <c r="A33" s="13" t="s">
        <v>142</v>
      </c>
      <c r="B33" s="156" t="s">
        <v>164</v>
      </c>
      <c r="C33" s="157">
        <v>267027246.25066999</v>
      </c>
      <c r="D33" s="157">
        <v>20298081.815747201</v>
      </c>
      <c r="E33" s="157">
        <v>10263846.859999999</v>
      </c>
      <c r="F33" s="157">
        <v>7697883.1900000004</v>
      </c>
      <c r="G33" s="157">
        <v>1238122.65666845</v>
      </c>
      <c r="H33" s="157">
        <v>131508.88</v>
      </c>
      <c r="I33" s="157">
        <v>524293.65</v>
      </c>
      <c r="J33" s="157">
        <v>442426.57561149797</v>
      </c>
    </row>
    <row r="34" spans="1:10" x14ac:dyDescent="0.35">
      <c r="A34" s="13" t="s">
        <v>142</v>
      </c>
      <c r="B34" s="156" t="s">
        <v>166</v>
      </c>
      <c r="C34" s="157">
        <v>285905288.47261602</v>
      </c>
      <c r="D34" s="157">
        <v>20085941.2856564</v>
      </c>
      <c r="E34" s="157">
        <v>9684463.4199999999</v>
      </c>
      <c r="F34" s="157">
        <v>7264056.7800000003</v>
      </c>
      <c r="G34" s="157">
        <v>1611095.62415993</v>
      </c>
      <c r="H34" s="157">
        <v>83063.09</v>
      </c>
      <c r="I34" s="157">
        <v>1443262.36</v>
      </c>
      <c r="J34" s="157">
        <v>0</v>
      </c>
    </row>
    <row r="35" spans="1:10" x14ac:dyDescent="0.35">
      <c r="A35" s="13" t="s">
        <v>142</v>
      </c>
      <c r="B35" s="156" t="s">
        <v>168</v>
      </c>
      <c r="C35" s="157">
        <v>284608095.94999999</v>
      </c>
      <c r="D35" s="157">
        <v>19557056.059999999</v>
      </c>
      <c r="E35" s="157">
        <v>10299478</v>
      </c>
      <c r="F35" s="157">
        <v>5981634</v>
      </c>
      <c r="G35" s="157">
        <v>1845136</v>
      </c>
      <c r="H35" s="157">
        <v>77865</v>
      </c>
      <c r="I35" s="157">
        <v>1352943.06</v>
      </c>
      <c r="J35" s="157">
        <v>0</v>
      </c>
    </row>
    <row r="36" spans="1:10" x14ac:dyDescent="0.35">
      <c r="A36" s="13" t="s">
        <v>140</v>
      </c>
      <c r="B36" s="156" t="s">
        <v>148</v>
      </c>
      <c r="C36" s="157">
        <v>347169970.42576897</v>
      </c>
      <c r="D36" s="157">
        <v>31506647.4718327</v>
      </c>
      <c r="E36" s="157">
        <v>14222211.82</v>
      </c>
      <c r="F36" s="157">
        <v>8974401.0500000007</v>
      </c>
      <c r="G36" s="157">
        <v>1967483.7290451799</v>
      </c>
      <c r="H36" s="157">
        <v>3154535.93</v>
      </c>
      <c r="I36" s="157">
        <v>3147703.22</v>
      </c>
      <c r="J36" s="157">
        <v>40311.7152156663</v>
      </c>
    </row>
    <row r="37" spans="1:10" x14ac:dyDescent="0.35">
      <c r="A37" s="13" t="s">
        <v>140</v>
      </c>
      <c r="B37" s="156" t="s">
        <v>150</v>
      </c>
      <c r="C37" s="157">
        <v>339376046.24434602</v>
      </c>
      <c r="D37" s="157">
        <v>27890410.113936599</v>
      </c>
      <c r="E37" s="157">
        <v>13090754.029999999</v>
      </c>
      <c r="F37" s="157">
        <v>7944392.4800000004</v>
      </c>
      <c r="G37" s="157">
        <v>1226390.3452842401</v>
      </c>
      <c r="H37" s="157">
        <v>3111734.93</v>
      </c>
      <c r="I37" s="157">
        <v>2497159.4500000002</v>
      </c>
      <c r="J37" s="157">
        <v>19978.8768474891</v>
      </c>
    </row>
    <row r="38" spans="1:10" x14ac:dyDescent="0.35">
      <c r="A38" s="13" t="s">
        <v>140</v>
      </c>
      <c r="B38" s="156" t="s">
        <v>152</v>
      </c>
      <c r="C38" s="157">
        <v>343276716.65036398</v>
      </c>
      <c r="D38" s="157">
        <v>26397060.7313651</v>
      </c>
      <c r="E38" s="157">
        <v>13060923.25</v>
      </c>
      <c r="F38" s="157">
        <v>7240203.3600000003</v>
      </c>
      <c r="G38" s="157">
        <v>1081031.65016599</v>
      </c>
      <c r="H38" s="157">
        <v>3108468.45</v>
      </c>
      <c r="I38" s="157">
        <v>1906434.03</v>
      </c>
      <c r="J38" s="157">
        <v>0</v>
      </c>
    </row>
    <row r="39" spans="1:10" x14ac:dyDescent="0.35">
      <c r="A39" s="13" t="s">
        <v>140</v>
      </c>
      <c r="B39" s="156" t="s">
        <v>154</v>
      </c>
      <c r="C39" s="157">
        <v>347041288.17968702</v>
      </c>
      <c r="D39" s="157">
        <v>25622236.9382792</v>
      </c>
      <c r="E39" s="157">
        <v>12320089.75</v>
      </c>
      <c r="F39" s="157">
        <v>7047453.2400000002</v>
      </c>
      <c r="G39" s="157">
        <v>1285552.51716568</v>
      </c>
      <c r="H39" s="157">
        <v>3126979.07</v>
      </c>
      <c r="I39" s="157">
        <v>1842162.36</v>
      </c>
      <c r="J39" s="157">
        <v>0</v>
      </c>
    </row>
    <row r="40" spans="1:10" x14ac:dyDescent="0.35">
      <c r="A40" s="13" t="s">
        <v>140</v>
      </c>
      <c r="B40" s="156" t="s">
        <v>156</v>
      </c>
      <c r="C40" s="157">
        <v>362954008.77625501</v>
      </c>
      <c r="D40" s="157">
        <v>25421017.6651817</v>
      </c>
      <c r="E40" s="157">
        <v>12086398.460000001</v>
      </c>
      <c r="F40" s="157">
        <v>7175042.8700000001</v>
      </c>
      <c r="G40" s="157">
        <v>1516908.2721414501</v>
      </c>
      <c r="H40" s="157">
        <v>3155564.09</v>
      </c>
      <c r="I40" s="157">
        <v>1487103.97</v>
      </c>
      <c r="J40" s="157">
        <v>0</v>
      </c>
    </row>
    <row r="41" spans="1:10" x14ac:dyDescent="0.35">
      <c r="A41" s="13" t="s">
        <v>140</v>
      </c>
      <c r="B41" s="156" t="s">
        <v>158</v>
      </c>
      <c r="C41" s="157">
        <v>360754687.76319802</v>
      </c>
      <c r="D41" s="157">
        <v>25727506.452984702</v>
      </c>
      <c r="E41" s="157">
        <v>12353382.130000001</v>
      </c>
      <c r="F41" s="157">
        <v>7917047.9699999997</v>
      </c>
      <c r="G41" s="157">
        <v>1906002.7032053501</v>
      </c>
      <c r="H41" s="157">
        <v>2580096.9700000002</v>
      </c>
      <c r="I41" s="157">
        <v>970976.67</v>
      </c>
      <c r="J41" s="157">
        <v>0</v>
      </c>
    </row>
    <row r="42" spans="1:10" x14ac:dyDescent="0.35">
      <c r="A42" s="13" t="s">
        <v>140</v>
      </c>
      <c r="B42" s="156" t="s">
        <v>160</v>
      </c>
      <c r="C42" s="157">
        <v>368086822.94461</v>
      </c>
      <c r="D42" s="157">
        <v>26305845.878955498</v>
      </c>
      <c r="E42" s="157">
        <v>12158385.779999999</v>
      </c>
      <c r="F42" s="157">
        <v>7905478.1900000004</v>
      </c>
      <c r="G42" s="157">
        <v>1842241.53374605</v>
      </c>
      <c r="H42" s="157">
        <v>3129833.78</v>
      </c>
      <c r="I42" s="157">
        <v>1269906.6000000001</v>
      </c>
      <c r="J42" s="157">
        <v>0</v>
      </c>
    </row>
    <row r="43" spans="1:10" x14ac:dyDescent="0.35">
      <c r="A43" s="13" t="s">
        <v>140</v>
      </c>
      <c r="B43" s="156" t="s">
        <v>162</v>
      </c>
      <c r="C43" s="157">
        <v>388683582.57661402</v>
      </c>
      <c r="D43" s="157">
        <v>25877704.782464702</v>
      </c>
      <c r="E43" s="157">
        <v>11988547.939999999</v>
      </c>
      <c r="F43" s="157">
        <v>7726954.9900000002</v>
      </c>
      <c r="G43" s="157">
        <v>1981025.5970942001</v>
      </c>
      <c r="H43" s="157">
        <v>3021214.41</v>
      </c>
      <c r="I43" s="157">
        <v>1159961.8500000001</v>
      </c>
      <c r="J43" s="157">
        <v>0</v>
      </c>
    </row>
    <row r="44" spans="1:10" x14ac:dyDescent="0.35">
      <c r="A44" s="13" t="s">
        <v>140</v>
      </c>
      <c r="B44" s="156" t="s">
        <v>164</v>
      </c>
      <c r="C44" s="157">
        <v>404135613.06016803</v>
      </c>
      <c r="D44" s="157">
        <v>27805370.6927334</v>
      </c>
      <c r="E44" s="157">
        <v>14159438.050000001</v>
      </c>
      <c r="F44" s="157">
        <v>7354684.4299999997</v>
      </c>
      <c r="G44" s="157">
        <v>2105049.3215497201</v>
      </c>
      <c r="H44" s="157">
        <v>2951527.63</v>
      </c>
      <c r="I44" s="157">
        <v>1234671.26</v>
      </c>
      <c r="J44" s="157">
        <v>0</v>
      </c>
    </row>
    <row r="45" spans="1:10" x14ac:dyDescent="0.35">
      <c r="A45" s="13" t="s">
        <v>140</v>
      </c>
      <c r="B45" s="156" t="s">
        <v>166</v>
      </c>
      <c r="C45" s="157" t="s">
        <v>126</v>
      </c>
      <c r="D45" s="157" t="s">
        <v>126</v>
      </c>
      <c r="E45" s="157" t="s">
        <v>126</v>
      </c>
      <c r="F45" s="157" t="s">
        <v>126</v>
      </c>
      <c r="G45" s="157" t="s">
        <v>126</v>
      </c>
      <c r="H45" s="157" t="s">
        <v>126</v>
      </c>
      <c r="I45" s="157" t="s">
        <v>126</v>
      </c>
      <c r="J45" s="157" t="s">
        <v>126</v>
      </c>
    </row>
    <row r="46" spans="1:10" x14ac:dyDescent="0.35">
      <c r="A46" s="13" t="s">
        <v>140</v>
      </c>
      <c r="B46" s="156" t="s">
        <v>168</v>
      </c>
      <c r="C46" s="157">
        <v>435488012.60000002</v>
      </c>
      <c r="D46" s="157">
        <v>31011659.010000002</v>
      </c>
      <c r="E46" s="157">
        <v>15539281.76</v>
      </c>
      <c r="F46" s="157">
        <v>8531564.4499999993</v>
      </c>
      <c r="G46" s="157">
        <v>2691956.2</v>
      </c>
      <c r="H46" s="157">
        <v>2697942</v>
      </c>
      <c r="I46" s="157">
        <v>1550914.6</v>
      </c>
      <c r="J46" s="157">
        <v>0</v>
      </c>
    </row>
    <row r="47" spans="1:10" x14ac:dyDescent="0.35">
      <c r="A47" s="13" t="s">
        <v>138</v>
      </c>
      <c r="B47" s="156" t="s">
        <v>148</v>
      </c>
      <c r="C47" s="157">
        <v>601795743.81049895</v>
      </c>
      <c r="D47" s="157">
        <v>53747534.237268098</v>
      </c>
      <c r="E47" s="157">
        <v>27792615.760000002</v>
      </c>
      <c r="F47" s="157">
        <v>15692176.07</v>
      </c>
      <c r="G47" s="157">
        <v>2315702.9937018598</v>
      </c>
      <c r="H47" s="157">
        <v>7629646.8499999996</v>
      </c>
      <c r="I47" s="157">
        <v>317392.55</v>
      </c>
      <c r="J47" s="157">
        <v>0</v>
      </c>
    </row>
    <row r="48" spans="1:10" x14ac:dyDescent="0.35">
      <c r="A48" s="13" t="s">
        <v>138</v>
      </c>
      <c r="B48" s="156" t="s">
        <v>150</v>
      </c>
      <c r="C48" s="157">
        <v>599900232.87079799</v>
      </c>
      <c r="D48" s="157">
        <v>54008170.342237897</v>
      </c>
      <c r="E48" s="157">
        <v>27484311.789999999</v>
      </c>
      <c r="F48" s="157">
        <v>16004013.939999999</v>
      </c>
      <c r="G48" s="157">
        <v>2592998.2288274402</v>
      </c>
      <c r="H48" s="157">
        <v>7528621.0499999998</v>
      </c>
      <c r="I48" s="157">
        <v>398225.33</v>
      </c>
      <c r="J48" s="157">
        <v>0</v>
      </c>
    </row>
    <row r="49" spans="1:10" x14ac:dyDescent="0.35">
      <c r="A49" s="13" t="s">
        <v>138</v>
      </c>
      <c r="B49" s="156" t="s">
        <v>152</v>
      </c>
      <c r="C49" s="157">
        <v>601702526.62832999</v>
      </c>
      <c r="D49" s="157">
        <v>52016797.078788199</v>
      </c>
      <c r="E49" s="157">
        <v>26986410.440000001</v>
      </c>
      <c r="F49" s="157">
        <v>14832620.449999999</v>
      </c>
      <c r="G49" s="157">
        <v>2429001.0671093198</v>
      </c>
      <c r="H49" s="157">
        <v>7533117.1299999999</v>
      </c>
      <c r="I49" s="157">
        <v>235647.97</v>
      </c>
      <c r="J49" s="157">
        <v>0</v>
      </c>
    </row>
    <row r="50" spans="1:10" x14ac:dyDescent="0.35">
      <c r="A50" s="13" t="s">
        <v>138</v>
      </c>
      <c r="B50" s="156" t="s">
        <v>154</v>
      </c>
      <c r="C50" s="157">
        <v>616585991.10691297</v>
      </c>
      <c r="D50" s="157">
        <v>53273244.2804446</v>
      </c>
      <c r="E50" s="157">
        <v>27347518.870000001</v>
      </c>
      <c r="F50" s="157">
        <v>14658667.51</v>
      </c>
      <c r="G50" s="157">
        <v>2766722.4436952202</v>
      </c>
      <c r="H50" s="157">
        <v>7398126.1399999997</v>
      </c>
      <c r="I50" s="157">
        <v>1102209.31</v>
      </c>
      <c r="J50" s="157">
        <v>0</v>
      </c>
    </row>
    <row r="51" spans="1:10" x14ac:dyDescent="0.35">
      <c r="A51" s="13" t="s">
        <v>138</v>
      </c>
      <c r="B51" s="156" t="s">
        <v>156</v>
      </c>
      <c r="C51" s="157">
        <v>639678227.30306995</v>
      </c>
      <c r="D51" s="157">
        <v>55324009.660665199</v>
      </c>
      <c r="E51" s="157">
        <v>28525807.059999999</v>
      </c>
      <c r="F51" s="157">
        <v>15120881.9</v>
      </c>
      <c r="G51" s="157">
        <v>3256128.8767144498</v>
      </c>
      <c r="H51" s="157">
        <v>7577610.6100000003</v>
      </c>
      <c r="I51" s="157">
        <v>843581.19</v>
      </c>
      <c r="J51" s="157">
        <v>0</v>
      </c>
    </row>
    <row r="52" spans="1:10" x14ac:dyDescent="0.35">
      <c r="A52" s="13" t="s">
        <v>138</v>
      </c>
      <c r="B52" s="156" t="s">
        <v>158</v>
      </c>
      <c r="C52" s="157">
        <v>642123785.18638694</v>
      </c>
      <c r="D52" s="157">
        <v>55304451.226807497</v>
      </c>
      <c r="E52" s="157">
        <v>28180445.710000001</v>
      </c>
      <c r="F52" s="157">
        <v>15448377.99</v>
      </c>
      <c r="G52" s="157">
        <v>3436872.2303102501</v>
      </c>
      <c r="H52" s="157">
        <v>7483191.4400000004</v>
      </c>
      <c r="I52" s="157">
        <v>755563.85</v>
      </c>
      <c r="J52" s="157">
        <v>0</v>
      </c>
    </row>
    <row r="53" spans="1:10" x14ac:dyDescent="0.35">
      <c r="A53" s="13" t="s">
        <v>138</v>
      </c>
      <c r="B53" s="156" t="s">
        <v>160</v>
      </c>
      <c r="C53" s="157">
        <v>653232629.81045103</v>
      </c>
      <c r="D53" s="157">
        <v>56383666.532929599</v>
      </c>
      <c r="E53" s="157">
        <v>29284160.379999999</v>
      </c>
      <c r="F53" s="157">
        <v>15616972.59</v>
      </c>
      <c r="G53" s="157">
        <v>3561316.3339569201</v>
      </c>
      <c r="H53" s="157">
        <v>7367802.1100000003</v>
      </c>
      <c r="I53" s="157">
        <v>553415.1</v>
      </c>
      <c r="J53" s="157">
        <v>0</v>
      </c>
    </row>
    <row r="54" spans="1:10" x14ac:dyDescent="0.35">
      <c r="A54" s="13" t="s">
        <v>138</v>
      </c>
      <c r="B54" s="156" t="s">
        <v>162</v>
      </c>
      <c r="C54" s="157">
        <v>658855269.631863</v>
      </c>
      <c r="D54" s="157">
        <v>56025992.632697098</v>
      </c>
      <c r="E54" s="157">
        <v>29509556.27</v>
      </c>
      <c r="F54" s="157">
        <v>15027232.09</v>
      </c>
      <c r="G54" s="157">
        <v>3791613.2565763202</v>
      </c>
      <c r="H54" s="157">
        <v>7215591.2699999996</v>
      </c>
      <c r="I54" s="157">
        <v>481999.73</v>
      </c>
      <c r="J54" s="157">
        <v>0</v>
      </c>
    </row>
    <row r="55" spans="1:10" x14ac:dyDescent="0.35">
      <c r="A55" s="13" t="s">
        <v>138</v>
      </c>
      <c r="B55" s="156" t="s">
        <v>164</v>
      </c>
      <c r="C55" s="157">
        <v>684648726.91260505</v>
      </c>
      <c r="D55" s="157">
        <v>57579309.766113199</v>
      </c>
      <c r="E55" s="157">
        <v>31491304.68</v>
      </c>
      <c r="F55" s="157">
        <v>14806852.02</v>
      </c>
      <c r="G55" s="157">
        <v>3873807.4339403701</v>
      </c>
      <c r="H55" s="157">
        <v>7176045.5700000003</v>
      </c>
      <c r="I55" s="157">
        <v>231300.06</v>
      </c>
      <c r="J55" s="157">
        <v>0</v>
      </c>
    </row>
    <row r="56" spans="1:10" x14ac:dyDescent="0.35">
      <c r="A56" s="13" t="s">
        <v>138</v>
      </c>
      <c r="B56" s="156" t="s">
        <v>166</v>
      </c>
      <c r="C56" s="157">
        <v>757484166.11550796</v>
      </c>
      <c r="D56" s="157">
        <v>61308890.241300598</v>
      </c>
      <c r="E56" s="157">
        <v>32751587.699999999</v>
      </c>
      <c r="F56" s="157">
        <v>15535214.609999999</v>
      </c>
      <c r="G56" s="157">
        <v>4704856.5744276801</v>
      </c>
      <c r="H56" s="157">
        <v>8049524.2300000004</v>
      </c>
      <c r="I56" s="157">
        <v>267707.11</v>
      </c>
      <c r="J56" s="157">
        <v>0</v>
      </c>
    </row>
    <row r="57" spans="1:10" x14ac:dyDescent="0.35">
      <c r="A57" s="13" t="s">
        <v>138</v>
      </c>
      <c r="B57" s="156" t="s">
        <v>168</v>
      </c>
      <c r="C57" s="157">
        <v>739629009.22000003</v>
      </c>
      <c r="D57" s="157">
        <v>60419691.109999999</v>
      </c>
      <c r="E57" s="157">
        <v>33281786.27</v>
      </c>
      <c r="F57" s="157">
        <v>16190034.029999999</v>
      </c>
      <c r="G57" s="157">
        <v>3773298.93</v>
      </c>
      <c r="H57" s="157">
        <v>6923800.7400000002</v>
      </c>
      <c r="I57" s="157">
        <v>250771.14</v>
      </c>
      <c r="J57" s="157">
        <v>0</v>
      </c>
    </row>
    <row r="58" spans="1:10" x14ac:dyDescent="0.35">
      <c r="A58" s="13" t="s">
        <v>146</v>
      </c>
      <c r="B58" s="156" t="s">
        <v>148</v>
      </c>
      <c r="C58" s="157">
        <v>1116342868.34147</v>
      </c>
      <c r="D58" s="157">
        <v>89770743.304135099</v>
      </c>
      <c r="E58" s="157">
        <v>35707972.159999996</v>
      </c>
      <c r="F58" s="157">
        <v>21334371.420000002</v>
      </c>
      <c r="G58" s="157">
        <v>5576189.1930349898</v>
      </c>
      <c r="H58" s="157">
        <v>12074541.93</v>
      </c>
      <c r="I58" s="157">
        <v>0</v>
      </c>
      <c r="J58" s="157">
        <v>15077668.596832899</v>
      </c>
    </row>
    <row r="59" spans="1:10" x14ac:dyDescent="0.35">
      <c r="A59" s="13" t="s">
        <v>146</v>
      </c>
      <c r="B59" s="156" t="s">
        <v>150</v>
      </c>
      <c r="C59" s="157">
        <v>1125884064.35638</v>
      </c>
      <c r="D59" s="157">
        <v>90947052.388691202</v>
      </c>
      <c r="E59" s="157">
        <v>39888263.810000002</v>
      </c>
      <c r="F59" s="157">
        <v>20186140.539999999</v>
      </c>
      <c r="G59" s="157">
        <v>4121198.8081406001</v>
      </c>
      <c r="H59" s="157">
        <v>12292466.289999999</v>
      </c>
      <c r="I59" s="157">
        <v>0</v>
      </c>
      <c r="J59" s="157">
        <v>14458982.9416067</v>
      </c>
    </row>
    <row r="60" spans="1:10" x14ac:dyDescent="0.35">
      <c r="A60" s="13" t="s">
        <v>146</v>
      </c>
      <c r="B60" s="156" t="s">
        <v>152</v>
      </c>
      <c r="C60" s="157">
        <v>1133739244.92135</v>
      </c>
      <c r="D60" s="157">
        <v>85627798.691802993</v>
      </c>
      <c r="E60" s="157">
        <v>35898554.219999999</v>
      </c>
      <c r="F60" s="157">
        <v>19792501.579999998</v>
      </c>
      <c r="G60" s="157">
        <v>3871967.87803336</v>
      </c>
      <c r="H60" s="157">
        <v>12321369.109999999</v>
      </c>
      <c r="I60" s="157">
        <v>0</v>
      </c>
      <c r="J60" s="157">
        <v>13743405.906647701</v>
      </c>
    </row>
    <row r="61" spans="1:10" x14ac:dyDescent="0.35">
      <c r="A61" s="13" t="s">
        <v>146</v>
      </c>
      <c r="B61" s="156" t="s">
        <v>154</v>
      </c>
      <c r="C61" s="157">
        <v>1176370175.7385199</v>
      </c>
      <c r="D61" s="157">
        <v>86196376.384511307</v>
      </c>
      <c r="E61" s="157">
        <v>35318267.07</v>
      </c>
      <c r="F61" s="157">
        <v>20558427.989999998</v>
      </c>
      <c r="G61" s="157">
        <v>2943637.2577372198</v>
      </c>
      <c r="H61" s="157">
        <v>12408598.77</v>
      </c>
      <c r="I61" s="157">
        <v>0</v>
      </c>
      <c r="J61" s="157">
        <v>14967445.2998305</v>
      </c>
    </row>
    <row r="62" spans="1:10" x14ac:dyDescent="0.35">
      <c r="A62" s="13" t="s">
        <v>146</v>
      </c>
      <c r="B62" s="156" t="s">
        <v>156</v>
      </c>
      <c r="C62" s="157">
        <v>1240634757.55656</v>
      </c>
      <c r="D62" s="157">
        <v>86720651.882884696</v>
      </c>
      <c r="E62" s="157">
        <v>37065473</v>
      </c>
      <c r="F62" s="157">
        <v>15823852.84</v>
      </c>
      <c r="G62" s="157">
        <v>5883977.5190238999</v>
      </c>
      <c r="H62" s="157">
        <v>12766645.380000001</v>
      </c>
      <c r="I62" s="157">
        <v>0</v>
      </c>
      <c r="J62" s="157">
        <v>15180703.142321</v>
      </c>
    </row>
    <row r="63" spans="1:10" x14ac:dyDescent="0.35">
      <c r="A63" s="13" t="s">
        <v>146</v>
      </c>
      <c r="B63" s="156" t="s">
        <v>158</v>
      </c>
      <c r="C63" s="157">
        <v>1268395652.36448</v>
      </c>
      <c r="D63" s="157">
        <v>81673453.504749596</v>
      </c>
      <c r="E63" s="157">
        <v>32380969.530000001</v>
      </c>
      <c r="F63" s="157">
        <v>15623227.43</v>
      </c>
      <c r="G63" s="157">
        <v>3601630.2152495398</v>
      </c>
      <c r="H63" s="157">
        <v>11862283.41</v>
      </c>
      <c r="I63" s="157">
        <v>0</v>
      </c>
      <c r="J63" s="157">
        <v>18205342.917353202</v>
      </c>
    </row>
    <row r="64" spans="1:10" x14ac:dyDescent="0.35">
      <c r="A64" s="13" t="s">
        <v>146</v>
      </c>
      <c r="B64" s="156" t="s">
        <v>160</v>
      </c>
      <c r="C64" s="157">
        <v>1282366741.93262</v>
      </c>
      <c r="D64" s="157">
        <v>85656496.820635304</v>
      </c>
      <c r="E64" s="157">
        <v>33468436.120000001</v>
      </c>
      <c r="F64" s="157">
        <v>16696217.890000001</v>
      </c>
      <c r="G64" s="157">
        <v>4419372.8977238303</v>
      </c>
      <c r="H64" s="157">
        <v>11679371.68</v>
      </c>
      <c r="I64" s="157">
        <v>0</v>
      </c>
      <c r="J64" s="157">
        <v>19393098.2360707</v>
      </c>
    </row>
    <row r="65" spans="1:10" x14ac:dyDescent="0.35">
      <c r="A65" s="13" t="s">
        <v>146</v>
      </c>
      <c r="B65" s="156" t="s">
        <v>162</v>
      </c>
      <c r="C65" s="157">
        <v>1286623368.6278501</v>
      </c>
      <c r="D65" s="157">
        <v>90320171.561068699</v>
      </c>
      <c r="E65" s="157">
        <v>45776248.729999997</v>
      </c>
      <c r="F65" s="157">
        <v>25869888.859999999</v>
      </c>
      <c r="G65" s="157">
        <v>6666875.6924693603</v>
      </c>
      <c r="H65" s="157">
        <v>11438097.52</v>
      </c>
      <c r="I65" s="157">
        <v>0</v>
      </c>
      <c r="J65" s="157">
        <v>569060.75454888097</v>
      </c>
    </row>
    <row r="66" spans="1:10" x14ac:dyDescent="0.35">
      <c r="A66" s="13" t="s">
        <v>146</v>
      </c>
      <c r="B66" s="156" t="s">
        <v>164</v>
      </c>
      <c r="C66" s="157">
        <v>1346554151.58008</v>
      </c>
      <c r="D66" s="157">
        <v>96156579.1822889</v>
      </c>
      <c r="E66" s="157">
        <v>49030211.119999997</v>
      </c>
      <c r="F66" s="157">
        <v>28132013.260000002</v>
      </c>
      <c r="G66" s="157">
        <v>7155521.3354758099</v>
      </c>
      <c r="H66" s="157">
        <v>11546313.16</v>
      </c>
      <c r="I66" s="157">
        <v>0</v>
      </c>
      <c r="J66" s="157">
        <v>292520.30887341499</v>
      </c>
    </row>
    <row r="67" spans="1:10" x14ac:dyDescent="0.35">
      <c r="A67" s="13" t="s">
        <v>146</v>
      </c>
      <c r="B67" s="156" t="s">
        <v>166</v>
      </c>
      <c r="C67" s="157">
        <v>1498967322.0114801</v>
      </c>
      <c r="D67" s="157">
        <v>100287522.135222</v>
      </c>
      <c r="E67" s="157">
        <v>50886340.170000002</v>
      </c>
      <c r="F67" s="157">
        <v>28366037.640000001</v>
      </c>
      <c r="G67" s="157">
        <v>9324066.0536365807</v>
      </c>
      <c r="H67" s="157">
        <v>11711078.279999999</v>
      </c>
      <c r="I67" s="157">
        <v>0</v>
      </c>
      <c r="J67" s="157">
        <v>0</v>
      </c>
    </row>
    <row r="68" spans="1:10" x14ac:dyDescent="0.35">
      <c r="A68" s="13" t="s">
        <v>146</v>
      </c>
      <c r="B68" s="156" t="s">
        <v>168</v>
      </c>
      <c r="C68" s="157">
        <v>1484460778</v>
      </c>
      <c r="D68" s="157">
        <v>104317272</v>
      </c>
      <c r="E68" s="157">
        <v>54554122</v>
      </c>
      <c r="F68" s="157">
        <v>29707147</v>
      </c>
      <c r="G68" s="157">
        <v>9421051</v>
      </c>
      <c r="H68" s="157">
        <v>10352862</v>
      </c>
      <c r="I68" s="157">
        <v>0</v>
      </c>
      <c r="J68" s="157">
        <v>282090</v>
      </c>
    </row>
    <row r="69" spans="1:10" x14ac:dyDescent="0.35">
      <c r="A69" s="13" t="s">
        <v>213</v>
      </c>
      <c r="B69" s="156" t="s">
        <v>148</v>
      </c>
      <c r="C69" s="157">
        <v>710518873.12821496</v>
      </c>
      <c r="D69" s="157">
        <v>64109835.040656596</v>
      </c>
      <c r="E69" s="157">
        <v>29226733.210000001</v>
      </c>
      <c r="F69" s="157">
        <v>13592481.970000001</v>
      </c>
      <c r="G69" s="157">
        <v>183838.39419745101</v>
      </c>
      <c r="H69" s="157">
        <v>7202683.5999999996</v>
      </c>
      <c r="I69" s="157">
        <v>1069591.78</v>
      </c>
      <c r="J69" s="157">
        <v>12834506.0898303</v>
      </c>
    </row>
    <row r="70" spans="1:10" x14ac:dyDescent="0.35">
      <c r="A70" s="13" t="s">
        <v>213</v>
      </c>
      <c r="B70" s="156" t="s">
        <v>150</v>
      </c>
      <c r="C70" s="157">
        <v>710063272.62839699</v>
      </c>
      <c r="D70" s="157">
        <v>60934885.906023398</v>
      </c>
      <c r="E70" s="157">
        <v>29674936.940000001</v>
      </c>
      <c r="F70" s="157">
        <v>11285422.279999999</v>
      </c>
      <c r="G70" s="157">
        <v>224164.219293067</v>
      </c>
      <c r="H70" s="157">
        <v>6077953.7599999998</v>
      </c>
      <c r="I70" s="157">
        <v>1062390.53</v>
      </c>
      <c r="J70" s="157">
        <v>12610018.177492401</v>
      </c>
    </row>
    <row r="71" spans="1:10" x14ac:dyDescent="0.35">
      <c r="A71" s="13" t="s">
        <v>213</v>
      </c>
      <c r="B71" s="156" t="s">
        <v>152</v>
      </c>
      <c r="C71" s="157">
        <v>721080800.22083199</v>
      </c>
      <c r="D71" s="157">
        <v>53754819.134851001</v>
      </c>
      <c r="E71" s="157">
        <v>28583179.18</v>
      </c>
      <c r="F71" s="157">
        <v>8817115.25</v>
      </c>
      <c r="G71" s="157">
        <v>924647.545154533</v>
      </c>
      <c r="H71" s="157">
        <v>1025136.79</v>
      </c>
      <c r="I71" s="157">
        <v>1311507.76</v>
      </c>
      <c r="J71" s="157">
        <v>13093232.6125405</v>
      </c>
    </row>
    <row r="72" spans="1:10" x14ac:dyDescent="0.35">
      <c r="A72" s="13" t="s">
        <v>213</v>
      </c>
      <c r="B72" s="156" t="s">
        <v>154</v>
      </c>
      <c r="C72" s="157">
        <v>722738854.79547</v>
      </c>
      <c r="D72" s="157">
        <v>55349197.865073502</v>
      </c>
      <c r="E72" s="157">
        <v>28511736.309999999</v>
      </c>
      <c r="F72" s="157">
        <v>10245751.77</v>
      </c>
      <c r="G72" s="157">
        <v>149301.939078453</v>
      </c>
      <c r="H72" s="157">
        <v>1001375.21</v>
      </c>
      <c r="I72" s="157">
        <v>2110967.09</v>
      </c>
      <c r="J72" s="157">
        <v>13330065.5511261</v>
      </c>
    </row>
    <row r="73" spans="1:10" x14ac:dyDescent="0.35">
      <c r="A73" s="13" t="s">
        <v>213</v>
      </c>
      <c r="B73" s="156" t="s">
        <v>156</v>
      </c>
      <c r="C73" s="157">
        <v>754088994.03810704</v>
      </c>
      <c r="D73" s="157">
        <v>55454248.839060403</v>
      </c>
      <c r="E73" s="157">
        <v>29914486.18</v>
      </c>
      <c r="F73" s="157">
        <v>10217806.66</v>
      </c>
      <c r="G73" s="157">
        <v>446696.98295027099</v>
      </c>
      <c r="H73" s="157">
        <v>1160749.52</v>
      </c>
      <c r="I73" s="157">
        <v>1335547.8600000001</v>
      </c>
      <c r="J73" s="157">
        <v>12378961.6420465</v>
      </c>
    </row>
    <row r="74" spans="1:10" x14ac:dyDescent="0.35">
      <c r="A74" s="13" t="s">
        <v>213</v>
      </c>
      <c r="B74" s="156" t="s">
        <v>158</v>
      </c>
      <c r="C74" s="157">
        <v>758525968.24385202</v>
      </c>
      <c r="D74" s="157">
        <v>54128060.752230301</v>
      </c>
      <c r="E74" s="157">
        <v>28586163.390000001</v>
      </c>
      <c r="F74" s="157">
        <v>11135284.699999999</v>
      </c>
      <c r="G74" s="157">
        <v>100946.749697637</v>
      </c>
      <c r="H74" s="157">
        <v>610586.80000000005</v>
      </c>
      <c r="I74" s="157">
        <v>869071.45</v>
      </c>
      <c r="J74" s="157">
        <v>12826007.666584101</v>
      </c>
    </row>
    <row r="75" spans="1:10" x14ac:dyDescent="0.35">
      <c r="A75" s="13" t="s">
        <v>213</v>
      </c>
      <c r="B75" s="156" t="s">
        <v>160</v>
      </c>
      <c r="C75" s="157">
        <v>772008426.42441595</v>
      </c>
      <c r="D75" s="157">
        <v>58841508.798652701</v>
      </c>
      <c r="E75" s="157">
        <v>36902036.329999998</v>
      </c>
      <c r="F75" s="157">
        <v>10898574.52</v>
      </c>
      <c r="G75" s="157">
        <v>3055204.3960606698</v>
      </c>
      <c r="H75" s="157">
        <v>5711426.5899999999</v>
      </c>
      <c r="I75" s="157">
        <v>1053644.9099999999</v>
      </c>
      <c r="J75" s="157">
        <v>1220622.05214812</v>
      </c>
    </row>
    <row r="76" spans="1:10" x14ac:dyDescent="0.35">
      <c r="A76" s="13" t="s">
        <v>213</v>
      </c>
      <c r="B76" s="156" t="s">
        <v>162</v>
      </c>
      <c r="C76" s="157">
        <v>783681681.54976106</v>
      </c>
      <c r="D76" s="157">
        <v>62333066.4542142</v>
      </c>
      <c r="E76" s="157">
        <v>38965133.670000002</v>
      </c>
      <c r="F76" s="157">
        <v>10117139.060000001</v>
      </c>
      <c r="G76" s="157">
        <v>3360487.8867834001</v>
      </c>
      <c r="H76" s="157">
        <v>8593770.7899999991</v>
      </c>
      <c r="I76" s="157">
        <v>1102326.07</v>
      </c>
      <c r="J76" s="157">
        <v>194208.96869181501</v>
      </c>
    </row>
    <row r="77" spans="1:10" x14ac:dyDescent="0.35">
      <c r="A77" s="13" t="s">
        <v>213</v>
      </c>
      <c r="B77" s="156" t="s">
        <v>164</v>
      </c>
      <c r="C77" s="157">
        <v>808301586.368505</v>
      </c>
      <c r="D77" s="157">
        <v>64186994.755400799</v>
      </c>
      <c r="E77" s="157">
        <v>39594739.380000003</v>
      </c>
      <c r="F77" s="157">
        <v>10791839.01</v>
      </c>
      <c r="G77" s="157">
        <v>3259534.1010533799</v>
      </c>
      <c r="H77" s="157">
        <v>8214511.2400000002</v>
      </c>
      <c r="I77" s="157">
        <v>615159.16</v>
      </c>
      <c r="J77" s="157">
        <v>1711211.8706481101</v>
      </c>
    </row>
    <row r="78" spans="1:10" x14ac:dyDescent="0.35">
      <c r="A78" s="13" t="s">
        <v>213</v>
      </c>
      <c r="B78" s="156" t="s">
        <v>123</v>
      </c>
      <c r="C78" s="157">
        <v>878748158.65416706</v>
      </c>
      <c r="D78" s="157">
        <v>70405957.642696396</v>
      </c>
      <c r="E78" s="157">
        <v>40771639.799999997</v>
      </c>
      <c r="F78" s="157">
        <v>12902141.41</v>
      </c>
      <c r="G78" s="157">
        <v>3653032.18863001</v>
      </c>
      <c r="H78" s="157">
        <v>9136483.2599999998</v>
      </c>
      <c r="I78" s="157">
        <v>727525.62</v>
      </c>
      <c r="J78" s="157">
        <v>3215135.3547924198</v>
      </c>
    </row>
    <row r="79" spans="1:10" x14ac:dyDescent="0.35">
      <c r="A79" s="13" t="s">
        <v>213</v>
      </c>
      <c r="B79" s="156" t="s">
        <v>166</v>
      </c>
      <c r="C79" s="157">
        <v>938529856.61709797</v>
      </c>
      <c r="D79" s="157">
        <v>70181054.991359204</v>
      </c>
      <c r="E79" s="157">
        <v>39996510.450000003</v>
      </c>
      <c r="F79" s="157">
        <v>10827455.84</v>
      </c>
      <c r="G79" s="157">
        <v>3517699.9423950799</v>
      </c>
      <c r="H79" s="157">
        <v>11284574.619999999</v>
      </c>
      <c r="I79" s="157">
        <v>547806.29</v>
      </c>
      <c r="J79" s="157">
        <v>4007007.8513366398</v>
      </c>
    </row>
    <row r="80" spans="1:10" x14ac:dyDescent="0.35">
      <c r="A80" s="13" t="s">
        <v>213</v>
      </c>
      <c r="B80" s="156" t="s">
        <v>168</v>
      </c>
      <c r="C80" s="157">
        <v>890620678.50999999</v>
      </c>
      <c r="D80" s="157">
        <v>65234796.909999996</v>
      </c>
      <c r="E80" s="157">
        <v>40664174.740000002</v>
      </c>
      <c r="F80" s="157">
        <v>12467866.949999999</v>
      </c>
      <c r="G80" s="157">
        <v>4167271.09</v>
      </c>
      <c r="H80" s="157">
        <v>3246203.2</v>
      </c>
      <c r="I80" s="157">
        <v>427842.96</v>
      </c>
      <c r="J80" s="157">
        <v>4261437.97</v>
      </c>
    </row>
    <row r="81" spans="1:10" x14ac:dyDescent="0.35">
      <c r="A81" s="13" t="s">
        <v>136</v>
      </c>
      <c r="B81" s="156" t="s">
        <v>148</v>
      </c>
      <c r="C81" s="157">
        <v>1850352569.1892099</v>
      </c>
      <c r="D81" s="157">
        <v>150231022.56076699</v>
      </c>
      <c r="E81" s="157">
        <v>74646679.599999994</v>
      </c>
      <c r="F81" s="157">
        <v>51817279.450000003</v>
      </c>
      <c r="G81" s="157">
        <v>10631029.739600601</v>
      </c>
      <c r="H81" s="157">
        <v>7226002.5</v>
      </c>
      <c r="I81" s="157">
        <v>4378383.51</v>
      </c>
      <c r="J81" s="157">
        <v>1531647.7602679799</v>
      </c>
    </row>
    <row r="82" spans="1:10" x14ac:dyDescent="0.35">
      <c r="A82" s="13" t="s">
        <v>136</v>
      </c>
      <c r="B82" s="156" t="s">
        <v>150</v>
      </c>
      <c r="C82" s="157">
        <v>1855891084.3050399</v>
      </c>
      <c r="D82" s="157">
        <v>143438981.30512899</v>
      </c>
      <c r="E82" s="157">
        <v>73627078.170000002</v>
      </c>
      <c r="F82" s="157">
        <v>45216446.850000001</v>
      </c>
      <c r="G82" s="157">
        <v>11627922.843846001</v>
      </c>
      <c r="H82" s="157">
        <v>7131348.75</v>
      </c>
      <c r="I82" s="157">
        <v>3713981.34</v>
      </c>
      <c r="J82" s="157">
        <v>2122203.3537725201</v>
      </c>
    </row>
    <row r="83" spans="1:10" x14ac:dyDescent="0.35">
      <c r="A83" s="13" t="s">
        <v>136</v>
      </c>
      <c r="B83" s="156" t="s">
        <v>152</v>
      </c>
      <c r="C83" s="157">
        <v>1871414394.74893</v>
      </c>
      <c r="D83" s="157">
        <v>145628434.449352</v>
      </c>
      <c r="E83" s="157">
        <v>75132806.939999998</v>
      </c>
      <c r="F83" s="157">
        <v>44405051.969999999</v>
      </c>
      <c r="G83" s="157">
        <v>13188416.4295313</v>
      </c>
      <c r="H83" s="157">
        <v>7136940.4500000002</v>
      </c>
      <c r="I83" s="157">
        <v>3188877.11</v>
      </c>
      <c r="J83" s="157">
        <v>2576341.5441467101</v>
      </c>
    </row>
    <row r="84" spans="1:10" x14ac:dyDescent="0.35">
      <c r="A84" s="13" t="s">
        <v>136</v>
      </c>
      <c r="B84" s="156" t="s">
        <v>154</v>
      </c>
      <c r="C84" s="157">
        <v>1926130432.95225</v>
      </c>
      <c r="D84" s="157">
        <v>144232361.658692</v>
      </c>
      <c r="E84" s="157">
        <v>74031961.670000002</v>
      </c>
      <c r="F84" s="157">
        <v>43361940.57</v>
      </c>
      <c r="G84" s="157">
        <v>14455348.481354199</v>
      </c>
      <c r="H84" s="157">
        <v>7191923.0099999998</v>
      </c>
      <c r="I84" s="157">
        <v>3492408.3</v>
      </c>
      <c r="J84" s="157">
        <v>1698779.6410795299</v>
      </c>
    </row>
    <row r="85" spans="1:10" x14ac:dyDescent="0.35">
      <c r="A85" s="13" t="s">
        <v>136</v>
      </c>
      <c r="B85" s="156" t="s">
        <v>156</v>
      </c>
      <c r="C85" s="157">
        <v>1992854592.08707</v>
      </c>
      <c r="D85" s="157">
        <v>151387295.26816401</v>
      </c>
      <c r="E85" s="157">
        <v>79341637.900000006</v>
      </c>
      <c r="F85" s="157">
        <v>43638965.649999999</v>
      </c>
      <c r="G85" s="157">
        <v>14215958.3915368</v>
      </c>
      <c r="H85" s="157">
        <v>7283350.4400000004</v>
      </c>
      <c r="I85" s="157">
        <v>5520006.4500000002</v>
      </c>
      <c r="J85" s="157">
        <v>1387376.4400436601</v>
      </c>
    </row>
    <row r="86" spans="1:10" x14ac:dyDescent="0.35">
      <c r="A86" s="13" t="s">
        <v>136</v>
      </c>
      <c r="B86" s="156" t="s">
        <v>158</v>
      </c>
      <c r="C86" s="157">
        <v>2043292858.3020501</v>
      </c>
      <c r="D86" s="157">
        <v>157047501.54883501</v>
      </c>
      <c r="E86" s="157">
        <v>80742243.090000004</v>
      </c>
      <c r="F86" s="157">
        <v>45085742.07</v>
      </c>
      <c r="G86" s="157">
        <v>14782033.0425986</v>
      </c>
      <c r="H86" s="157">
        <v>7132410.8600000003</v>
      </c>
      <c r="I86" s="157">
        <v>7793519.8899999997</v>
      </c>
      <c r="J86" s="157">
        <v>1511552.5899005299</v>
      </c>
    </row>
    <row r="87" spans="1:10" x14ac:dyDescent="0.35">
      <c r="A87" s="13" t="s">
        <v>136</v>
      </c>
      <c r="B87" s="156" t="s">
        <v>160</v>
      </c>
      <c r="C87" s="157">
        <v>2075233532.8503301</v>
      </c>
      <c r="D87" s="157">
        <v>159142370.45780101</v>
      </c>
      <c r="E87" s="157">
        <v>82697133.439999998</v>
      </c>
      <c r="F87" s="157">
        <v>45735157.520000003</v>
      </c>
      <c r="G87" s="157">
        <v>16049459.764591699</v>
      </c>
      <c r="H87" s="157">
        <v>7022480.6500000004</v>
      </c>
      <c r="I87" s="157">
        <v>6058061.3099999996</v>
      </c>
      <c r="J87" s="157">
        <v>1580077.76963952</v>
      </c>
    </row>
    <row r="88" spans="1:10" x14ac:dyDescent="0.35">
      <c r="A88" s="13" t="s">
        <v>136</v>
      </c>
      <c r="B88" s="156" t="s">
        <v>162</v>
      </c>
      <c r="C88" s="157">
        <v>2107938672.1150401</v>
      </c>
      <c r="D88" s="157">
        <v>162836193.21751201</v>
      </c>
      <c r="E88" s="157">
        <v>86841286.730000004</v>
      </c>
      <c r="F88" s="157">
        <v>45354348.700000003</v>
      </c>
      <c r="G88" s="157">
        <v>15583549.166752299</v>
      </c>
      <c r="H88" s="157">
        <v>6877409.2199999997</v>
      </c>
      <c r="I88" s="157">
        <v>6213803.3700000001</v>
      </c>
      <c r="J88" s="157">
        <v>1965796.03422081</v>
      </c>
    </row>
    <row r="89" spans="1:10" x14ac:dyDescent="0.35">
      <c r="A89" s="13" t="s">
        <v>136</v>
      </c>
      <c r="B89" s="156" t="s">
        <v>164</v>
      </c>
      <c r="C89" s="157">
        <v>2237299027.2272801</v>
      </c>
      <c r="D89" s="157">
        <v>176986327.21835399</v>
      </c>
      <c r="E89" s="157">
        <v>94159790.659999996</v>
      </c>
      <c r="F89" s="157">
        <v>50284310.840000004</v>
      </c>
      <c r="G89" s="157">
        <v>19579926.575611498</v>
      </c>
      <c r="H89" s="157">
        <v>6718781.2400000002</v>
      </c>
      <c r="I89" s="157">
        <v>5203035.17</v>
      </c>
      <c r="J89" s="157">
        <v>1040482.7262988799</v>
      </c>
    </row>
    <row r="90" spans="1:10" x14ac:dyDescent="0.35">
      <c r="A90" s="13" t="s">
        <v>136</v>
      </c>
      <c r="B90" s="156" t="s">
        <v>166</v>
      </c>
      <c r="C90" s="157">
        <v>2467909154.9145498</v>
      </c>
      <c r="D90" s="157">
        <v>185566068.57118499</v>
      </c>
      <c r="E90" s="157">
        <v>97266352.329999998</v>
      </c>
      <c r="F90" s="157">
        <v>51048600.409999996</v>
      </c>
      <c r="G90" s="157">
        <v>22106770.711100701</v>
      </c>
      <c r="H90" s="157">
        <v>6423057.9699999997</v>
      </c>
      <c r="I90" s="157">
        <v>5839187.3399999999</v>
      </c>
      <c r="J90" s="157">
        <v>2882099.8058500998</v>
      </c>
    </row>
    <row r="91" spans="1:10" x14ac:dyDescent="0.35">
      <c r="A91" s="13" t="s">
        <v>136</v>
      </c>
      <c r="B91" s="156" t="s">
        <v>168</v>
      </c>
      <c r="C91" s="157">
        <v>2390521172</v>
      </c>
      <c r="D91" s="157">
        <v>203100831</v>
      </c>
      <c r="E91" s="157">
        <v>114313857</v>
      </c>
      <c r="F91" s="157">
        <v>46371119</v>
      </c>
      <c r="G91" s="157">
        <v>27373811</v>
      </c>
      <c r="H91" s="157">
        <v>6021103</v>
      </c>
      <c r="I91" s="157">
        <v>6642348</v>
      </c>
      <c r="J91" s="157">
        <v>2378593</v>
      </c>
    </row>
    <row r="92" spans="1:10" x14ac:dyDescent="0.35">
      <c r="A92" s="13" t="s">
        <v>134</v>
      </c>
      <c r="B92" s="156" t="s">
        <v>148</v>
      </c>
      <c r="C92" s="157">
        <v>52155335.860453703</v>
      </c>
      <c r="D92" s="157">
        <v>1627215.98418605</v>
      </c>
      <c r="E92" s="157">
        <v>544841.43000000005</v>
      </c>
      <c r="F92" s="157">
        <v>18163.73</v>
      </c>
      <c r="G92" s="157">
        <v>6455.8226110187397</v>
      </c>
      <c r="H92" s="157">
        <v>632469.35</v>
      </c>
      <c r="I92" s="157">
        <v>425285.65</v>
      </c>
      <c r="J92" s="157">
        <v>0</v>
      </c>
    </row>
    <row r="93" spans="1:10" x14ac:dyDescent="0.35">
      <c r="A93" s="13" t="s">
        <v>134</v>
      </c>
      <c r="B93" s="156" t="s">
        <v>150</v>
      </c>
      <c r="C93" s="157">
        <v>49980354.775808796</v>
      </c>
      <c r="D93" s="157">
        <v>1545796.0898250099</v>
      </c>
      <c r="E93" s="157">
        <v>299146.34999999998</v>
      </c>
      <c r="F93" s="157">
        <v>128775.4</v>
      </c>
      <c r="G93" s="157">
        <v>54710.249008986801</v>
      </c>
      <c r="H93" s="157">
        <v>624249.4</v>
      </c>
      <c r="I93" s="157">
        <v>438914.69</v>
      </c>
      <c r="J93" s="157">
        <v>0</v>
      </c>
    </row>
    <row r="94" spans="1:10" x14ac:dyDescent="0.35">
      <c r="A94" s="13" t="s">
        <v>134</v>
      </c>
      <c r="B94" s="156" t="s">
        <v>152</v>
      </c>
      <c r="C94" s="157">
        <v>51269178.980416603</v>
      </c>
      <c r="D94" s="157">
        <v>1356909.3352304201</v>
      </c>
      <c r="E94" s="157">
        <v>326537.75</v>
      </c>
      <c r="F94" s="157">
        <v>115654.93</v>
      </c>
      <c r="G94" s="157">
        <v>52179.694292941298</v>
      </c>
      <c r="H94" s="157">
        <v>604634.91</v>
      </c>
      <c r="I94" s="157">
        <v>257902.06</v>
      </c>
      <c r="J94" s="157">
        <v>0</v>
      </c>
    </row>
    <row r="95" spans="1:10" x14ac:dyDescent="0.35">
      <c r="A95" s="13" t="s">
        <v>134</v>
      </c>
      <c r="B95" s="156" t="s">
        <v>154</v>
      </c>
      <c r="C95" s="157">
        <v>51076002.918806598</v>
      </c>
      <c r="D95" s="157">
        <v>1309529.8671283999</v>
      </c>
      <c r="E95" s="157">
        <v>314905.32</v>
      </c>
      <c r="F95" s="157">
        <v>115818.2</v>
      </c>
      <c r="G95" s="157">
        <v>53783.015034538803</v>
      </c>
      <c r="H95" s="157">
        <v>587685.80000000005</v>
      </c>
      <c r="I95" s="157">
        <v>237337.54</v>
      </c>
      <c r="J95" s="157">
        <v>0</v>
      </c>
    </row>
    <row r="96" spans="1:10" x14ac:dyDescent="0.35">
      <c r="A96" s="13" t="s">
        <v>134</v>
      </c>
      <c r="B96" s="156" t="s">
        <v>156</v>
      </c>
      <c r="C96" s="157">
        <v>52481422.603824303</v>
      </c>
      <c r="D96" s="157">
        <v>1083214.4670096899</v>
      </c>
      <c r="E96" s="157">
        <v>311538.84000000003</v>
      </c>
      <c r="F96" s="157">
        <v>63433.85</v>
      </c>
      <c r="G96" s="157">
        <v>101686.654737227</v>
      </c>
      <c r="H96" s="157">
        <v>370267.32</v>
      </c>
      <c r="I96" s="157">
        <v>236287.8</v>
      </c>
      <c r="J96" s="157">
        <v>0</v>
      </c>
    </row>
    <row r="97" spans="1:10" x14ac:dyDescent="0.35">
      <c r="A97" s="13" t="s">
        <v>134</v>
      </c>
      <c r="B97" s="156" t="s">
        <v>158</v>
      </c>
      <c r="C97" s="157">
        <v>55690789.354914702</v>
      </c>
      <c r="D97" s="157">
        <v>1229972.51780716</v>
      </c>
      <c r="E97" s="157">
        <v>344570.75</v>
      </c>
      <c r="F97" s="157">
        <v>131310.39000000001</v>
      </c>
      <c r="G97" s="157">
        <v>31381.086802269201</v>
      </c>
      <c r="H97" s="157">
        <v>478943</v>
      </c>
      <c r="I97" s="157">
        <v>243767.29</v>
      </c>
      <c r="J97" s="157">
        <v>0</v>
      </c>
    </row>
    <row r="98" spans="1:10" x14ac:dyDescent="0.35">
      <c r="A98" s="13" t="s">
        <v>134</v>
      </c>
      <c r="B98" s="156" t="s">
        <v>160</v>
      </c>
      <c r="C98" s="157">
        <v>58169021.219868399</v>
      </c>
      <c r="D98" s="157">
        <v>1662573.01108929</v>
      </c>
      <c r="E98" s="157">
        <v>566859.67000000004</v>
      </c>
      <c r="F98" s="157">
        <v>177135.75</v>
      </c>
      <c r="G98" s="157">
        <v>92426.219145233801</v>
      </c>
      <c r="H98" s="157">
        <v>171009.33</v>
      </c>
      <c r="I98" s="157">
        <v>655142.03</v>
      </c>
      <c r="J98" s="157">
        <v>0</v>
      </c>
    </row>
    <row r="99" spans="1:10" x14ac:dyDescent="0.35">
      <c r="A99" s="13" t="s">
        <v>134</v>
      </c>
      <c r="B99" s="156" t="s">
        <v>162</v>
      </c>
      <c r="C99" s="157">
        <v>60098117.545603</v>
      </c>
      <c r="D99" s="157">
        <v>1726057.0880307001</v>
      </c>
      <c r="E99" s="157">
        <v>719629.94</v>
      </c>
      <c r="F99" s="157">
        <v>131596.76999999999</v>
      </c>
      <c r="G99" s="157">
        <v>50391.700647637299</v>
      </c>
      <c r="H99" s="157">
        <v>135213.42000000001</v>
      </c>
      <c r="I99" s="157">
        <v>689225.23</v>
      </c>
      <c r="J99" s="157">
        <v>0</v>
      </c>
    </row>
    <row r="100" spans="1:10" x14ac:dyDescent="0.35">
      <c r="A100" s="13" t="s">
        <v>134</v>
      </c>
      <c r="B100" s="156" t="s">
        <v>164</v>
      </c>
      <c r="C100" s="157">
        <v>66022169.043474399</v>
      </c>
      <c r="D100" s="157">
        <v>2035604.97009463</v>
      </c>
      <c r="E100" s="157">
        <v>1008348.02</v>
      </c>
      <c r="F100" s="157">
        <v>85467.09</v>
      </c>
      <c r="G100" s="157">
        <v>87919.746473844003</v>
      </c>
      <c r="H100" s="157">
        <v>172664.01</v>
      </c>
      <c r="I100" s="157">
        <v>680367.03</v>
      </c>
      <c r="J100" s="157">
        <v>839.06891626479296</v>
      </c>
    </row>
    <row r="101" spans="1:10" x14ac:dyDescent="0.35">
      <c r="A101" s="13" t="s">
        <v>134</v>
      </c>
      <c r="B101" s="156" t="s">
        <v>166</v>
      </c>
      <c r="C101" s="157">
        <v>81725255.147105902</v>
      </c>
      <c r="D101" s="157">
        <v>1590527.6716946501</v>
      </c>
      <c r="E101" s="157">
        <v>596580.43999999994</v>
      </c>
      <c r="F101" s="157">
        <v>50526.42</v>
      </c>
      <c r="G101" s="157">
        <v>268011.00893942901</v>
      </c>
      <c r="H101" s="157">
        <v>154617.71</v>
      </c>
      <c r="I101" s="157">
        <v>520792.09</v>
      </c>
      <c r="J101" s="157">
        <v>0</v>
      </c>
    </row>
    <row r="102" spans="1:10" x14ac:dyDescent="0.35">
      <c r="A102" s="13" t="s">
        <v>134</v>
      </c>
      <c r="B102" s="156" t="s">
        <v>168</v>
      </c>
      <c r="C102" s="157">
        <v>72986444.799999997</v>
      </c>
      <c r="D102" s="157">
        <v>1687035.04</v>
      </c>
      <c r="E102" s="157">
        <v>856868.37</v>
      </c>
      <c r="F102" s="157">
        <v>91085.66</v>
      </c>
      <c r="G102" s="157">
        <v>376094.01</v>
      </c>
      <c r="H102" s="157">
        <v>152034.57999999999</v>
      </c>
      <c r="I102" s="157">
        <v>210067.5</v>
      </c>
      <c r="J102" s="157">
        <v>884.91999999992504</v>
      </c>
    </row>
    <row r="103" spans="1:10" x14ac:dyDescent="0.35">
      <c r="A103" s="13" t="s">
        <v>248</v>
      </c>
      <c r="B103" s="156" t="s">
        <v>148</v>
      </c>
      <c r="C103" s="157">
        <v>55684242.844561599</v>
      </c>
      <c r="D103" s="157">
        <v>1120573.6400917401</v>
      </c>
      <c r="E103" s="157">
        <v>706061.37</v>
      </c>
      <c r="F103" s="157">
        <v>96543.78</v>
      </c>
      <c r="G103" s="157">
        <v>254939.61447099</v>
      </c>
      <c r="H103" s="157">
        <v>0</v>
      </c>
      <c r="I103" s="157">
        <v>62749.42</v>
      </c>
      <c r="J103" s="157">
        <v>279.46174130303501</v>
      </c>
    </row>
    <row r="104" spans="1:10" x14ac:dyDescent="0.35">
      <c r="A104" s="13" t="s">
        <v>248</v>
      </c>
      <c r="B104" s="156" t="s">
        <v>150</v>
      </c>
      <c r="C104" s="157">
        <v>55147028.722703896</v>
      </c>
      <c r="D104" s="157">
        <v>1297141.5767338199</v>
      </c>
      <c r="E104" s="157">
        <v>936537.39</v>
      </c>
      <c r="F104" s="157">
        <v>0</v>
      </c>
      <c r="G104" s="157">
        <v>243173.05501460901</v>
      </c>
      <c r="H104" s="157">
        <v>0</v>
      </c>
      <c r="I104" s="157">
        <v>115024.25</v>
      </c>
      <c r="J104" s="157">
        <v>2406.8812634616002</v>
      </c>
    </row>
    <row r="105" spans="1:10" x14ac:dyDescent="0.35">
      <c r="A105" s="13" t="s">
        <v>248</v>
      </c>
      <c r="B105" s="156" t="s">
        <v>152</v>
      </c>
      <c r="C105" s="157">
        <v>56808443.996522002</v>
      </c>
      <c r="D105" s="157">
        <v>1279809.89645087</v>
      </c>
      <c r="E105" s="157">
        <v>792967.21</v>
      </c>
      <c r="F105" s="157">
        <v>41927.269999999997</v>
      </c>
      <c r="G105" s="157">
        <v>288968.01636234298</v>
      </c>
      <c r="H105" s="157">
        <v>0</v>
      </c>
      <c r="I105" s="157">
        <v>154924.76</v>
      </c>
      <c r="J105" s="157">
        <v>1022.64643111217</v>
      </c>
    </row>
    <row r="106" spans="1:10" x14ac:dyDescent="0.35">
      <c r="A106" s="13" t="s">
        <v>248</v>
      </c>
      <c r="B106" s="156" t="s">
        <v>154</v>
      </c>
      <c r="C106" s="157">
        <v>54640263.180693902</v>
      </c>
      <c r="D106" s="157">
        <v>1392890.6557919199</v>
      </c>
      <c r="E106" s="157">
        <v>803268.53</v>
      </c>
      <c r="F106" s="157">
        <v>76108.62</v>
      </c>
      <c r="G106" s="157">
        <v>261107.511412266</v>
      </c>
      <c r="H106" s="157">
        <v>0</v>
      </c>
      <c r="I106" s="157">
        <v>250110.74</v>
      </c>
      <c r="J106" s="157">
        <v>2295.26560286414</v>
      </c>
    </row>
    <row r="107" spans="1:10" x14ac:dyDescent="0.35">
      <c r="A107" s="13" t="s">
        <v>248</v>
      </c>
      <c r="B107" s="156" t="s">
        <v>156</v>
      </c>
      <c r="C107" s="157">
        <v>56791960.107050002</v>
      </c>
      <c r="D107" s="157">
        <v>1677853.0401292001</v>
      </c>
      <c r="E107" s="157">
        <v>899445</v>
      </c>
      <c r="F107" s="157">
        <v>112851.93</v>
      </c>
      <c r="G107" s="157">
        <v>325677.330874754</v>
      </c>
      <c r="H107" s="157">
        <v>0</v>
      </c>
      <c r="I107" s="157">
        <v>337495.71</v>
      </c>
      <c r="J107" s="157">
        <v>2383.0610036963499</v>
      </c>
    </row>
    <row r="108" spans="1:10" x14ac:dyDescent="0.35">
      <c r="A108" s="13" t="s">
        <v>248</v>
      </c>
      <c r="B108" s="156" t="s">
        <v>158</v>
      </c>
      <c r="C108" s="157">
        <v>57612940.559096798</v>
      </c>
      <c r="D108" s="157">
        <v>1834976.53944702</v>
      </c>
      <c r="E108" s="157">
        <v>1127718.75</v>
      </c>
      <c r="F108" s="157">
        <v>147058.16</v>
      </c>
      <c r="G108" s="157">
        <v>375788.18810613302</v>
      </c>
      <c r="H108" s="157">
        <v>0</v>
      </c>
      <c r="I108" s="157">
        <v>182741.18</v>
      </c>
      <c r="J108" s="157">
        <v>1670.2539615225601</v>
      </c>
    </row>
    <row r="109" spans="1:10" x14ac:dyDescent="0.35">
      <c r="A109" s="13" t="s">
        <v>248</v>
      </c>
      <c r="B109" s="156" t="s">
        <v>160</v>
      </c>
      <c r="C109" s="157">
        <v>58797093.318902202</v>
      </c>
      <c r="D109" s="157">
        <v>2005004.6419191</v>
      </c>
      <c r="E109" s="157">
        <v>1447334.05</v>
      </c>
      <c r="F109" s="157">
        <v>154343.81</v>
      </c>
      <c r="G109" s="157">
        <v>366459.68528255098</v>
      </c>
      <c r="H109" s="157">
        <v>0</v>
      </c>
      <c r="I109" s="157">
        <v>35401.050000000003</v>
      </c>
      <c r="J109" s="157">
        <v>1466.0533424150101</v>
      </c>
    </row>
    <row r="110" spans="1:10" x14ac:dyDescent="0.35">
      <c r="A110" s="13" t="s">
        <v>248</v>
      </c>
      <c r="B110" s="156" t="s">
        <v>162</v>
      </c>
      <c r="C110" s="157">
        <v>59843447.669305198</v>
      </c>
      <c r="D110" s="157">
        <v>2489544.1409953302</v>
      </c>
      <c r="E110" s="157">
        <v>1871880.89</v>
      </c>
      <c r="F110" s="157">
        <v>164094.39000000001</v>
      </c>
      <c r="G110" s="157">
        <v>353090.26944910799</v>
      </c>
      <c r="H110" s="157">
        <v>0</v>
      </c>
      <c r="I110" s="157">
        <v>98733.28</v>
      </c>
      <c r="J110" s="157">
        <v>1745.30834161441</v>
      </c>
    </row>
    <row r="111" spans="1:10" x14ac:dyDescent="0.35">
      <c r="A111" s="13" t="s">
        <v>248</v>
      </c>
      <c r="B111" s="156" t="s">
        <v>164</v>
      </c>
      <c r="C111" s="157">
        <v>62615752.767362997</v>
      </c>
      <c r="D111" s="157">
        <v>2602690.3677914701</v>
      </c>
      <c r="E111" s="157">
        <v>1970875.74</v>
      </c>
      <c r="F111" s="157">
        <v>114215.1</v>
      </c>
      <c r="G111" s="157">
        <v>405401.93715408002</v>
      </c>
      <c r="H111" s="157">
        <v>0</v>
      </c>
      <c r="I111" s="157">
        <v>76670.460000000006</v>
      </c>
      <c r="J111" s="157">
        <v>35527.138011069503</v>
      </c>
    </row>
    <row r="112" spans="1:10" x14ac:dyDescent="0.35">
      <c r="A112" s="13" t="s">
        <v>248</v>
      </c>
      <c r="B112" s="156" t="s">
        <v>123</v>
      </c>
      <c r="C112" s="157">
        <v>71075405.228363901</v>
      </c>
      <c r="D112" s="157">
        <v>3296800.60870237</v>
      </c>
      <c r="E112" s="157">
        <v>2654761.41</v>
      </c>
      <c r="F112" s="157">
        <v>105841.41</v>
      </c>
      <c r="G112" s="157">
        <v>465691.17667289998</v>
      </c>
      <c r="H112" s="157">
        <v>0</v>
      </c>
      <c r="I112" s="157">
        <v>68921.36</v>
      </c>
      <c r="J112" s="157">
        <v>1585.25060822616</v>
      </c>
    </row>
    <row r="113" spans="1:10" x14ac:dyDescent="0.35">
      <c r="A113" s="13" t="s">
        <v>248</v>
      </c>
      <c r="B113" s="156" t="s">
        <v>168</v>
      </c>
      <c r="C113" s="157">
        <v>74956247</v>
      </c>
      <c r="D113" s="157">
        <v>3580540</v>
      </c>
      <c r="E113" s="157">
        <v>2694656</v>
      </c>
      <c r="F113" s="157">
        <v>191364</v>
      </c>
      <c r="G113" s="157">
        <v>681950</v>
      </c>
      <c r="H113" s="157">
        <v>0</v>
      </c>
      <c r="I113" s="157">
        <v>11050</v>
      </c>
      <c r="J113" s="157">
        <v>1520</v>
      </c>
    </row>
    <row r="114" spans="1:10" x14ac:dyDescent="0.35">
      <c r="A114" s="13" t="s">
        <v>132</v>
      </c>
      <c r="B114" s="156" t="s">
        <v>148</v>
      </c>
      <c r="C114" s="157">
        <v>82449662.9152987</v>
      </c>
      <c r="D114" s="157">
        <v>5921075.1329045696</v>
      </c>
      <c r="E114" s="157">
        <v>2577561.5299999998</v>
      </c>
      <c r="F114" s="157">
        <v>2726850.5</v>
      </c>
      <c r="G114" s="157">
        <v>204968.52209606601</v>
      </c>
      <c r="H114" s="157">
        <v>0</v>
      </c>
      <c r="I114" s="157">
        <v>411694.58</v>
      </c>
      <c r="J114" s="157">
        <v>0</v>
      </c>
    </row>
    <row r="115" spans="1:10" x14ac:dyDescent="0.35">
      <c r="A115" s="13" t="s">
        <v>132</v>
      </c>
      <c r="B115" s="156" t="s">
        <v>150</v>
      </c>
      <c r="C115" s="157">
        <v>80614407.613902003</v>
      </c>
      <c r="D115" s="157">
        <v>4914688.1817346402</v>
      </c>
      <c r="E115" s="157">
        <v>2551300.42</v>
      </c>
      <c r="F115" s="157">
        <v>1865806.73</v>
      </c>
      <c r="G115" s="157">
        <v>185231.542732842</v>
      </c>
      <c r="H115" s="157">
        <v>0</v>
      </c>
      <c r="I115" s="157">
        <v>302278.86</v>
      </c>
      <c r="J115" s="157">
        <v>10070.6329015134</v>
      </c>
    </row>
    <row r="116" spans="1:10" x14ac:dyDescent="0.35">
      <c r="A116" s="13" t="s">
        <v>132</v>
      </c>
      <c r="B116" s="156" t="s">
        <v>152</v>
      </c>
      <c r="C116" s="157">
        <v>79254022.656311795</v>
      </c>
      <c r="D116" s="157">
        <v>5868689.8886451703</v>
      </c>
      <c r="E116" s="157">
        <v>2307127.29</v>
      </c>
      <c r="F116" s="157">
        <v>2586161.4700000002</v>
      </c>
      <c r="G116" s="157">
        <v>190132.178286301</v>
      </c>
      <c r="H116" s="157">
        <v>0</v>
      </c>
      <c r="I116" s="157">
        <v>674988.64</v>
      </c>
      <c r="J116" s="157">
        <v>110280.31380918399</v>
      </c>
    </row>
    <row r="117" spans="1:10" x14ac:dyDescent="0.35">
      <c r="A117" s="13" t="s">
        <v>132</v>
      </c>
      <c r="B117" s="156" t="s">
        <v>154</v>
      </c>
      <c r="C117" s="157">
        <v>81617463.054277405</v>
      </c>
      <c r="D117" s="157">
        <v>6257344.3008225597</v>
      </c>
      <c r="E117" s="157">
        <v>2786288.93</v>
      </c>
      <c r="F117" s="157">
        <v>2697814.43</v>
      </c>
      <c r="G117" s="157">
        <v>482778.18655713799</v>
      </c>
      <c r="H117" s="157">
        <v>0</v>
      </c>
      <c r="I117" s="157">
        <v>290462.75</v>
      </c>
      <c r="J117" s="157">
        <v>0</v>
      </c>
    </row>
    <row r="118" spans="1:10" x14ac:dyDescent="0.35">
      <c r="A118" s="13" t="s">
        <v>132</v>
      </c>
      <c r="B118" s="156" t="s">
        <v>156</v>
      </c>
      <c r="C118" s="157">
        <v>82361092.997532099</v>
      </c>
      <c r="D118" s="157">
        <v>5561341.10483409</v>
      </c>
      <c r="E118" s="157">
        <v>1911164.16</v>
      </c>
      <c r="F118" s="157">
        <v>2972666.88</v>
      </c>
      <c r="G118" s="157">
        <v>331978.44947171601</v>
      </c>
      <c r="H118" s="157">
        <v>0</v>
      </c>
      <c r="I118" s="157">
        <v>321876.78999999998</v>
      </c>
      <c r="J118" s="157">
        <v>23654.818399120799</v>
      </c>
    </row>
    <row r="119" spans="1:10" x14ac:dyDescent="0.35">
      <c r="A119" s="13" t="s">
        <v>132</v>
      </c>
      <c r="B119" s="156" t="s">
        <v>158</v>
      </c>
      <c r="C119" s="157">
        <v>83415395.713962495</v>
      </c>
      <c r="D119" s="157">
        <v>3996831.25578222</v>
      </c>
      <c r="E119" s="157">
        <v>2661592.33</v>
      </c>
      <c r="F119" s="157">
        <v>988040.51</v>
      </c>
      <c r="G119" s="157">
        <v>347198.41550943302</v>
      </c>
      <c r="H119" s="157">
        <v>0</v>
      </c>
      <c r="I119" s="157">
        <v>0</v>
      </c>
      <c r="J119" s="157">
        <v>0</v>
      </c>
    </row>
    <row r="120" spans="1:10" x14ac:dyDescent="0.35">
      <c r="A120" s="13" t="s">
        <v>132</v>
      </c>
      <c r="B120" s="156" t="s">
        <v>160</v>
      </c>
      <c r="C120" s="157">
        <v>82512137.148882002</v>
      </c>
      <c r="D120" s="157">
        <v>3026886.8468073402</v>
      </c>
      <c r="E120" s="157">
        <v>1448635.75</v>
      </c>
      <c r="F120" s="157">
        <v>1263820.1399999999</v>
      </c>
      <c r="G120" s="157">
        <v>314430.95670185803</v>
      </c>
      <c r="H120" s="157">
        <v>0</v>
      </c>
      <c r="I120" s="157">
        <v>0</v>
      </c>
      <c r="J120" s="157">
        <v>0</v>
      </c>
    </row>
    <row r="121" spans="1:10" x14ac:dyDescent="0.35">
      <c r="A121" s="13" t="s">
        <v>132</v>
      </c>
      <c r="B121" s="156" t="s">
        <v>162</v>
      </c>
      <c r="C121" s="157">
        <v>83003907.674559399</v>
      </c>
      <c r="D121" s="157">
        <v>3422872.2772390302</v>
      </c>
      <c r="E121" s="157">
        <v>1723274.58</v>
      </c>
      <c r="F121" s="157">
        <v>1122088.8999999999</v>
      </c>
      <c r="G121" s="157">
        <v>485296.72526242502</v>
      </c>
      <c r="H121" s="157">
        <v>92212.08</v>
      </c>
      <c r="I121" s="157">
        <v>0</v>
      </c>
      <c r="J121" s="157">
        <v>0</v>
      </c>
    </row>
    <row r="122" spans="1:10" x14ac:dyDescent="0.35">
      <c r="A122" s="13" t="s">
        <v>132</v>
      </c>
      <c r="B122" s="156" t="s">
        <v>164</v>
      </c>
      <c r="C122" s="157">
        <v>88751206.804588497</v>
      </c>
      <c r="D122" s="157">
        <v>4604480.2267452199</v>
      </c>
      <c r="E122" s="157">
        <v>2498668.9500000002</v>
      </c>
      <c r="F122" s="157">
        <v>811570.29</v>
      </c>
      <c r="G122" s="157">
        <v>599799.14301017695</v>
      </c>
      <c r="H122" s="157">
        <v>92062.8</v>
      </c>
      <c r="I122" s="157">
        <v>602379.04</v>
      </c>
      <c r="J122" s="157">
        <v>0</v>
      </c>
    </row>
    <row r="123" spans="1:10" x14ac:dyDescent="0.35">
      <c r="A123" s="13" t="s">
        <v>132</v>
      </c>
      <c r="B123" s="156" t="s">
        <v>166</v>
      </c>
      <c r="C123" s="157">
        <v>97267849.363145605</v>
      </c>
      <c r="D123" s="157">
        <v>4811286.2110900097</v>
      </c>
      <c r="E123" s="157">
        <v>2751984.14</v>
      </c>
      <c r="F123" s="157">
        <v>793124.12</v>
      </c>
      <c r="G123" s="157">
        <v>357551.08702609298</v>
      </c>
      <c r="H123" s="157">
        <v>44368.480000000003</v>
      </c>
      <c r="I123" s="157">
        <v>864258.39</v>
      </c>
      <c r="J123" s="157">
        <v>0</v>
      </c>
    </row>
    <row r="124" spans="1:10" x14ac:dyDescent="0.35">
      <c r="A124" s="13" t="s">
        <v>132</v>
      </c>
      <c r="B124" s="156" t="s">
        <v>168</v>
      </c>
      <c r="C124" s="157">
        <v>95751399.790000007</v>
      </c>
      <c r="D124" s="157">
        <v>6180500.8499999996</v>
      </c>
      <c r="E124" s="157">
        <v>4063464.11</v>
      </c>
      <c r="F124" s="157">
        <v>887905.94</v>
      </c>
      <c r="G124" s="157">
        <v>539444.65</v>
      </c>
      <c r="H124" s="157">
        <v>40815.5</v>
      </c>
      <c r="I124" s="157">
        <v>648870.65</v>
      </c>
      <c r="J124" s="157">
        <v>0</v>
      </c>
    </row>
    <row r="125" spans="1:10" x14ac:dyDescent="0.35">
      <c r="A125" s="13" t="s">
        <v>144</v>
      </c>
      <c r="B125" s="156" t="s">
        <v>148</v>
      </c>
      <c r="C125" s="157">
        <v>718289273.668679</v>
      </c>
      <c r="D125" s="157">
        <v>60234399.176485203</v>
      </c>
      <c r="E125" s="157">
        <v>27508978.030000001</v>
      </c>
      <c r="F125" s="157">
        <v>18280257.82</v>
      </c>
      <c r="G125" s="157">
        <v>645561.75014838402</v>
      </c>
      <c r="H125" s="157">
        <v>1260236.57</v>
      </c>
      <c r="I125" s="157">
        <v>2410244.71</v>
      </c>
      <c r="J125" s="157">
        <v>10129120.2980242</v>
      </c>
    </row>
    <row r="126" spans="1:10" x14ac:dyDescent="0.35">
      <c r="A126" s="13" t="s">
        <v>144</v>
      </c>
      <c r="B126" s="156" t="s">
        <v>150</v>
      </c>
      <c r="C126" s="157">
        <v>715577637.65611005</v>
      </c>
      <c r="D126" s="157">
        <v>59572822.634754501</v>
      </c>
      <c r="E126" s="157">
        <v>27072002.510000002</v>
      </c>
      <c r="F126" s="157">
        <v>17006963.84</v>
      </c>
      <c r="G126" s="157">
        <v>726362.02162920195</v>
      </c>
      <c r="H126" s="157">
        <v>1250243.8999999999</v>
      </c>
      <c r="I126" s="157">
        <v>2726927.24</v>
      </c>
      <c r="J126" s="157">
        <v>10790323.1288449</v>
      </c>
    </row>
    <row r="127" spans="1:10" x14ac:dyDescent="0.35">
      <c r="A127" s="13" t="s">
        <v>144</v>
      </c>
      <c r="B127" s="156" t="s">
        <v>152</v>
      </c>
      <c r="C127" s="157">
        <v>721079750.36558402</v>
      </c>
      <c r="D127" s="157">
        <v>57000584.192949198</v>
      </c>
      <c r="E127" s="157">
        <v>27686978.800000001</v>
      </c>
      <c r="F127" s="157">
        <v>17258948.16</v>
      </c>
      <c r="G127" s="157">
        <v>542302.73298553505</v>
      </c>
      <c r="H127" s="157">
        <v>1037511.86</v>
      </c>
      <c r="I127" s="157">
        <v>227028.74</v>
      </c>
      <c r="J127" s="157">
        <v>10247813.907991501</v>
      </c>
    </row>
    <row r="128" spans="1:10" x14ac:dyDescent="0.35">
      <c r="A128" s="13" t="s">
        <v>144</v>
      </c>
      <c r="B128" s="156" t="s">
        <v>154</v>
      </c>
      <c r="C128" s="157">
        <v>736566721.943398</v>
      </c>
      <c r="D128" s="157">
        <v>56951828.708025403</v>
      </c>
      <c r="E128" s="157">
        <v>26864197.399999999</v>
      </c>
      <c r="F128" s="157">
        <v>17111414.949999999</v>
      </c>
      <c r="G128" s="157">
        <v>609864.63912103896</v>
      </c>
      <c r="H128" s="157">
        <v>1924114.69</v>
      </c>
      <c r="I128" s="157">
        <v>258690.22</v>
      </c>
      <c r="J128" s="157">
        <v>10183546.8137784</v>
      </c>
    </row>
    <row r="129" spans="1:10" x14ac:dyDescent="0.35">
      <c r="A129" s="13" t="s">
        <v>144</v>
      </c>
      <c r="B129" s="156" t="s">
        <v>156</v>
      </c>
      <c r="C129" s="157">
        <v>756959724.20945299</v>
      </c>
      <c r="D129" s="157">
        <v>59384520.886009201</v>
      </c>
      <c r="E129" s="157">
        <v>26687806.890000001</v>
      </c>
      <c r="F129" s="157">
        <v>17219070.789999999</v>
      </c>
      <c r="G129" s="157">
        <v>215684.58788309799</v>
      </c>
      <c r="H129" s="157">
        <v>3042328.11</v>
      </c>
      <c r="I129" s="157">
        <v>348341.25</v>
      </c>
      <c r="J129" s="157">
        <v>11871289.263868</v>
      </c>
    </row>
    <row r="130" spans="1:10" x14ac:dyDescent="0.35">
      <c r="A130" s="13" t="s">
        <v>144</v>
      </c>
      <c r="B130" s="156" t="s">
        <v>158</v>
      </c>
      <c r="C130" s="157">
        <v>779607070.97868598</v>
      </c>
      <c r="D130" s="157">
        <v>60256336.600002602</v>
      </c>
      <c r="E130" s="157">
        <v>27688006.039999999</v>
      </c>
      <c r="F130" s="157">
        <v>16149838.359999999</v>
      </c>
      <c r="G130" s="157">
        <v>289913.44293831999</v>
      </c>
      <c r="H130" s="157">
        <v>2884443.3</v>
      </c>
      <c r="I130" s="157">
        <v>402511.07</v>
      </c>
      <c r="J130" s="157">
        <v>12841624.387129299</v>
      </c>
    </row>
    <row r="131" spans="1:10" x14ac:dyDescent="0.35">
      <c r="A131" s="13" t="s">
        <v>144</v>
      </c>
      <c r="B131" s="156" t="s">
        <v>160</v>
      </c>
      <c r="C131" s="157">
        <v>789334788.50110304</v>
      </c>
      <c r="D131" s="157">
        <v>63595245.648492403</v>
      </c>
      <c r="E131" s="157">
        <v>36310263.310000002</v>
      </c>
      <c r="F131" s="157">
        <v>15651642.630000001</v>
      </c>
      <c r="G131" s="157">
        <v>3402596.67554618</v>
      </c>
      <c r="H131" s="157">
        <v>2891085.18</v>
      </c>
      <c r="I131" s="157">
        <v>511214.08000000002</v>
      </c>
      <c r="J131" s="157">
        <v>4828443.7674655104</v>
      </c>
    </row>
    <row r="132" spans="1:10" x14ac:dyDescent="0.35">
      <c r="A132" s="13" t="s">
        <v>144</v>
      </c>
      <c r="B132" s="156" t="s">
        <v>162</v>
      </c>
      <c r="C132" s="157">
        <v>786412387.34879899</v>
      </c>
      <c r="D132" s="157">
        <v>60756347.873762101</v>
      </c>
      <c r="E132" s="157">
        <v>37101931.490000002</v>
      </c>
      <c r="F132" s="157">
        <v>16267733.5</v>
      </c>
      <c r="G132" s="157">
        <v>3669205.8161715199</v>
      </c>
      <c r="H132" s="157">
        <v>2831360.72</v>
      </c>
      <c r="I132" s="157">
        <v>686736.57</v>
      </c>
      <c r="J132" s="157">
        <v>199379.775896926</v>
      </c>
    </row>
    <row r="133" spans="1:10" x14ac:dyDescent="0.35">
      <c r="A133" s="13" t="s">
        <v>144</v>
      </c>
      <c r="B133" s="156" t="s">
        <v>164</v>
      </c>
      <c r="C133" s="157">
        <v>824252277.49509001</v>
      </c>
      <c r="D133" s="157">
        <v>63078045.215140201</v>
      </c>
      <c r="E133" s="157">
        <v>38410060.700000003</v>
      </c>
      <c r="F133" s="157">
        <v>17256361.59</v>
      </c>
      <c r="G133" s="157">
        <v>3593867.1665774002</v>
      </c>
      <c r="H133" s="157">
        <v>2766055.17</v>
      </c>
      <c r="I133" s="157">
        <v>845198.4</v>
      </c>
      <c r="J133" s="157">
        <v>206502.18710944499</v>
      </c>
    </row>
    <row r="134" spans="1:10" x14ac:dyDescent="0.35">
      <c r="A134" s="13" t="s">
        <v>144</v>
      </c>
      <c r="B134" s="156" t="s">
        <v>166</v>
      </c>
      <c r="C134" s="157">
        <v>899786477.77943695</v>
      </c>
      <c r="D134" s="157">
        <v>71105983.443920493</v>
      </c>
      <c r="E134" s="157">
        <v>40756280</v>
      </c>
      <c r="F134" s="157">
        <v>22739905.27</v>
      </c>
      <c r="G134" s="157">
        <v>4064321.2220776202</v>
      </c>
      <c r="H134" s="157">
        <v>2644308.85</v>
      </c>
      <c r="I134" s="157">
        <v>901168.1</v>
      </c>
      <c r="J134" s="157">
        <v>0</v>
      </c>
    </row>
    <row r="135" spans="1:10" x14ac:dyDescent="0.35">
      <c r="A135" s="13" t="s">
        <v>144</v>
      </c>
      <c r="B135" s="156" t="s">
        <v>168</v>
      </c>
      <c r="C135" s="157">
        <v>888403935</v>
      </c>
      <c r="D135" s="157">
        <v>68210841</v>
      </c>
      <c r="E135" s="157">
        <v>35367475</v>
      </c>
      <c r="F135" s="157">
        <v>23886041</v>
      </c>
      <c r="G135" s="157">
        <v>5532687</v>
      </c>
      <c r="H135" s="157">
        <v>2478828</v>
      </c>
      <c r="I135" s="157">
        <v>909289</v>
      </c>
      <c r="J135" s="157">
        <v>36521</v>
      </c>
    </row>
    <row r="136" spans="1:10" x14ac:dyDescent="0.35">
      <c r="A136" s="13" t="s">
        <v>130</v>
      </c>
      <c r="B136" s="156" t="s">
        <v>148</v>
      </c>
      <c r="C136" s="157">
        <v>1021304182.0424</v>
      </c>
      <c r="D136" s="157">
        <v>100241800.682246</v>
      </c>
      <c r="E136" s="157">
        <v>37798638.869999997</v>
      </c>
      <c r="F136" s="157">
        <v>30025286.75</v>
      </c>
      <c r="G136" s="157">
        <v>5824439.4035927504</v>
      </c>
      <c r="H136" s="157">
        <v>9080742.6500000004</v>
      </c>
      <c r="I136" s="157">
        <v>1816870.52</v>
      </c>
      <c r="J136" s="157">
        <v>15695822.495644599</v>
      </c>
    </row>
    <row r="137" spans="1:10" x14ac:dyDescent="0.35">
      <c r="A137" s="13" t="s">
        <v>130</v>
      </c>
      <c r="B137" s="156" t="s">
        <v>150</v>
      </c>
      <c r="C137" s="157">
        <v>1029538933.7088</v>
      </c>
      <c r="D137" s="157">
        <v>121558323.453623</v>
      </c>
      <c r="E137" s="157">
        <v>64947459.030000001</v>
      </c>
      <c r="F137" s="157">
        <v>38648670.799999997</v>
      </c>
      <c r="G137" s="157">
        <v>7101369.8704287196</v>
      </c>
      <c r="H137" s="157">
        <v>9278829.3900000006</v>
      </c>
      <c r="I137" s="157">
        <v>1581994.36</v>
      </c>
      <c r="J137" s="157">
        <v>0</v>
      </c>
    </row>
    <row r="138" spans="1:10" x14ac:dyDescent="0.35">
      <c r="A138" s="13" t="s">
        <v>130</v>
      </c>
      <c r="B138" s="156" t="s">
        <v>152</v>
      </c>
      <c r="C138" s="157">
        <v>1038694690.7359101</v>
      </c>
      <c r="D138" s="157">
        <v>121851686.835527</v>
      </c>
      <c r="E138" s="157">
        <v>58379853.359999999</v>
      </c>
      <c r="F138" s="157">
        <v>45072200.909999996</v>
      </c>
      <c r="G138" s="157">
        <v>6594695.1945498399</v>
      </c>
      <c r="H138" s="157">
        <v>9102541.3000000007</v>
      </c>
      <c r="I138" s="157">
        <v>2519126.39</v>
      </c>
      <c r="J138" s="157">
        <v>183269.67729821999</v>
      </c>
    </row>
    <row r="139" spans="1:10" x14ac:dyDescent="0.35">
      <c r="A139" s="13" t="s">
        <v>130</v>
      </c>
      <c r="B139" s="156" t="s">
        <v>154</v>
      </c>
      <c r="C139" s="157">
        <v>1063723071.92198</v>
      </c>
      <c r="D139" s="157">
        <v>112864680.46266501</v>
      </c>
      <c r="E139" s="157">
        <v>58012683.890000001</v>
      </c>
      <c r="F139" s="157">
        <v>33046820.170000002</v>
      </c>
      <c r="G139" s="157">
        <v>9383415.7359309699</v>
      </c>
      <c r="H139" s="157">
        <v>9442193.1099999994</v>
      </c>
      <c r="I139" s="157">
        <v>2830609.15</v>
      </c>
      <c r="J139" s="157">
        <v>148958.40578489201</v>
      </c>
    </row>
    <row r="140" spans="1:10" x14ac:dyDescent="0.35">
      <c r="A140" s="13" t="s">
        <v>130</v>
      </c>
      <c r="B140" s="156" t="s">
        <v>156</v>
      </c>
      <c r="C140" s="157">
        <v>1085860261.6278701</v>
      </c>
      <c r="D140" s="157">
        <v>115916477.976373</v>
      </c>
      <c r="E140" s="157">
        <v>61610725.119999997</v>
      </c>
      <c r="F140" s="157">
        <v>31930179.149999999</v>
      </c>
      <c r="G140" s="157">
        <v>8798508.4000780191</v>
      </c>
      <c r="H140" s="157">
        <v>9644915.4299999997</v>
      </c>
      <c r="I140" s="157">
        <v>3775393.77</v>
      </c>
      <c r="J140" s="157">
        <v>156756.105155147</v>
      </c>
    </row>
    <row r="141" spans="1:10" x14ac:dyDescent="0.35">
      <c r="A141" s="13" t="s">
        <v>130</v>
      </c>
      <c r="B141" s="156" t="s">
        <v>158</v>
      </c>
      <c r="C141" s="157">
        <v>1088662339.7888801</v>
      </c>
      <c r="D141" s="157">
        <v>111499885.060467</v>
      </c>
      <c r="E141" s="157">
        <v>58978861.350000001</v>
      </c>
      <c r="F141" s="157">
        <v>31108906.579999998</v>
      </c>
      <c r="G141" s="157">
        <v>7889834.0170318503</v>
      </c>
      <c r="H141" s="157">
        <v>9494386.8800000008</v>
      </c>
      <c r="I141" s="157">
        <v>3810436.84</v>
      </c>
      <c r="J141" s="157">
        <v>217459.401575239</v>
      </c>
    </row>
    <row r="142" spans="1:10" x14ac:dyDescent="0.35">
      <c r="A142" s="13" t="s">
        <v>130</v>
      </c>
      <c r="B142" s="156" t="s">
        <v>160</v>
      </c>
      <c r="C142" s="157">
        <v>1088008518.5513501</v>
      </c>
      <c r="D142" s="157">
        <v>109974172.490448</v>
      </c>
      <c r="E142" s="157">
        <v>58709520.600000001</v>
      </c>
      <c r="F142" s="157">
        <v>30623029.52</v>
      </c>
      <c r="G142" s="157">
        <v>8358029.6336382898</v>
      </c>
      <c r="H142" s="157">
        <v>9325833.4600000009</v>
      </c>
      <c r="I142" s="157">
        <v>2629326.4300000002</v>
      </c>
      <c r="J142" s="157">
        <v>328432.85079145699</v>
      </c>
    </row>
    <row r="143" spans="1:10" x14ac:dyDescent="0.35">
      <c r="A143" s="13" t="s">
        <v>130</v>
      </c>
      <c r="B143" s="156" t="s">
        <v>162</v>
      </c>
      <c r="C143" s="157">
        <v>1090158786.5652399</v>
      </c>
      <c r="D143" s="157">
        <v>110358620.33832499</v>
      </c>
      <c r="E143" s="157">
        <v>57433023.060000002</v>
      </c>
      <c r="F143" s="157">
        <v>31580005.719999999</v>
      </c>
      <c r="G143" s="157">
        <v>8206022.2503969204</v>
      </c>
      <c r="H143" s="157">
        <v>9128692.1600000001</v>
      </c>
      <c r="I143" s="157">
        <v>3685085.91</v>
      </c>
      <c r="J143" s="157">
        <v>325791.23690734501</v>
      </c>
    </row>
    <row r="144" spans="1:10" x14ac:dyDescent="0.35">
      <c r="A144" s="13" t="s">
        <v>130</v>
      </c>
      <c r="B144" s="156" t="s">
        <v>164</v>
      </c>
      <c r="C144" s="157">
        <v>1118981276.78093</v>
      </c>
      <c r="D144" s="157">
        <v>108276680.559275</v>
      </c>
      <c r="E144" s="157">
        <v>55549635.939999998</v>
      </c>
      <c r="F144" s="157">
        <v>31291528.98</v>
      </c>
      <c r="G144" s="157">
        <v>8909010.6900553498</v>
      </c>
      <c r="H144" s="157">
        <v>8918138.1699999999</v>
      </c>
      <c r="I144" s="157">
        <v>3586265.38</v>
      </c>
      <c r="J144" s="157">
        <v>22101.4104624303</v>
      </c>
    </row>
    <row r="145" spans="1:10" x14ac:dyDescent="0.35">
      <c r="A145" s="13" t="s">
        <v>130</v>
      </c>
      <c r="B145" s="156" t="s">
        <v>166</v>
      </c>
      <c r="C145" s="157">
        <v>1229418395.47908</v>
      </c>
      <c r="D145" s="157">
        <v>118659328.934736</v>
      </c>
      <c r="E145" s="157">
        <v>66335990.700000003</v>
      </c>
      <c r="F145" s="157">
        <v>30743030.420000002</v>
      </c>
      <c r="G145" s="157">
        <v>9938286.4671118595</v>
      </c>
      <c r="H145" s="157">
        <v>8525611.4700000007</v>
      </c>
      <c r="I145" s="157">
        <v>3092080.26</v>
      </c>
      <c r="J145" s="157">
        <v>24329.617460690301</v>
      </c>
    </row>
    <row r="146" spans="1:10" x14ac:dyDescent="0.35">
      <c r="A146" s="13" t="s">
        <v>130</v>
      </c>
      <c r="B146" s="156" t="s">
        <v>168</v>
      </c>
      <c r="C146" s="157">
        <v>1231191479.6600001</v>
      </c>
      <c r="D146" s="157">
        <v>117821566.20999999</v>
      </c>
      <c r="E146" s="157">
        <v>63709638.909999996</v>
      </c>
      <c r="F146" s="157">
        <v>32910279.48</v>
      </c>
      <c r="G146" s="157">
        <v>10996816.15</v>
      </c>
      <c r="H146" s="157">
        <v>7992078.7000000002</v>
      </c>
      <c r="I146" s="157">
        <v>2182336.4</v>
      </c>
      <c r="J146" s="157">
        <v>30416.570000024501</v>
      </c>
    </row>
    <row r="147" spans="1:10" x14ac:dyDescent="0.35">
      <c r="A147" s="13" t="s">
        <v>293</v>
      </c>
      <c r="B147" s="156" t="s">
        <v>148</v>
      </c>
      <c r="C147" s="157">
        <v>3363393593.6600599</v>
      </c>
      <c r="D147" s="157">
        <v>337755320.99001199</v>
      </c>
      <c r="E147" s="157">
        <v>182862281.77000001</v>
      </c>
      <c r="F147" s="157">
        <v>86045962.480000004</v>
      </c>
      <c r="G147" s="157">
        <v>19658341.356107298</v>
      </c>
      <c r="H147" s="157">
        <v>45885788.600000001</v>
      </c>
      <c r="I147" s="157">
        <v>0</v>
      </c>
      <c r="J147" s="157">
        <v>3302946.7830492398</v>
      </c>
    </row>
    <row r="148" spans="1:10" x14ac:dyDescent="0.35">
      <c r="A148" s="13" t="s">
        <v>293</v>
      </c>
      <c r="B148" s="156" t="s">
        <v>150</v>
      </c>
      <c r="C148" s="157">
        <v>3331349630.7476602</v>
      </c>
      <c r="D148" s="157">
        <v>335752995.62305099</v>
      </c>
      <c r="E148" s="157">
        <v>185611340.50999999</v>
      </c>
      <c r="F148" s="157">
        <v>83700669.920000002</v>
      </c>
      <c r="G148" s="157">
        <v>19024560.347638201</v>
      </c>
      <c r="H148" s="157">
        <v>45504370.030000001</v>
      </c>
      <c r="I148" s="157">
        <v>0</v>
      </c>
      <c r="J148" s="157">
        <v>1912054.8119372199</v>
      </c>
    </row>
    <row r="149" spans="1:10" x14ac:dyDescent="0.35">
      <c r="A149" s="13" t="s">
        <v>293</v>
      </c>
      <c r="B149" s="156" t="s">
        <v>152</v>
      </c>
      <c r="C149" s="157">
        <v>3308580157.1392598</v>
      </c>
      <c r="D149" s="157">
        <v>330177086.85331202</v>
      </c>
      <c r="E149" s="157">
        <v>190655502.53</v>
      </c>
      <c r="F149" s="157">
        <v>72569366.579999998</v>
      </c>
      <c r="G149" s="157">
        <v>20286478.094617002</v>
      </c>
      <c r="H149" s="157">
        <v>45270933.369999997</v>
      </c>
      <c r="I149" s="157">
        <v>0</v>
      </c>
      <c r="J149" s="157">
        <v>1394806.2776657699</v>
      </c>
    </row>
    <row r="150" spans="1:10" x14ac:dyDescent="0.35">
      <c r="A150" s="13" t="s">
        <v>293</v>
      </c>
      <c r="B150" s="156" t="s">
        <v>154</v>
      </c>
      <c r="C150" s="157">
        <v>3340797434.4885302</v>
      </c>
      <c r="D150" s="157">
        <v>334785650.44117701</v>
      </c>
      <c r="E150" s="157">
        <v>193834536.44</v>
      </c>
      <c r="F150" s="157">
        <v>75652737.760000005</v>
      </c>
      <c r="G150" s="157">
        <v>18046831.471861899</v>
      </c>
      <c r="H150" s="157">
        <v>43245486.289999999</v>
      </c>
      <c r="I150" s="157">
        <v>0</v>
      </c>
      <c r="J150" s="157">
        <v>4006058.47619256</v>
      </c>
    </row>
    <row r="151" spans="1:10" x14ac:dyDescent="0.35">
      <c r="A151" s="13" t="s">
        <v>293</v>
      </c>
      <c r="B151" s="156" t="s">
        <v>156</v>
      </c>
      <c r="C151" s="157">
        <v>3423559141.78304</v>
      </c>
      <c r="D151" s="157">
        <v>340569983.70504802</v>
      </c>
      <c r="E151" s="157">
        <v>200484182.22999999</v>
      </c>
      <c r="F151" s="157">
        <v>76902152.239999995</v>
      </c>
      <c r="G151" s="157">
        <v>21144451.683952998</v>
      </c>
      <c r="H151" s="157">
        <v>41977552.950000003</v>
      </c>
      <c r="I151" s="157">
        <v>0</v>
      </c>
      <c r="J151" s="157">
        <v>61644.602857498998</v>
      </c>
    </row>
    <row r="152" spans="1:10" x14ac:dyDescent="0.35">
      <c r="A152" s="13" t="s">
        <v>293</v>
      </c>
      <c r="B152" s="156" t="s">
        <v>158</v>
      </c>
      <c r="C152" s="157">
        <v>3532350129.8533602</v>
      </c>
      <c r="D152" s="157">
        <v>335675602.825454</v>
      </c>
      <c r="E152" s="157">
        <v>204651430.44</v>
      </c>
      <c r="F152" s="157">
        <v>66932790.009999998</v>
      </c>
      <c r="G152" s="157">
        <v>22452416.6561042</v>
      </c>
      <c r="H152" s="157">
        <v>41575722.329999998</v>
      </c>
      <c r="I152" s="157">
        <v>0</v>
      </c>
      <c r="J152" s="157">
        <v>63243.396277843298</v>
      </c>
    </row>
    <row r="153" spans="1:10" x14ac:dyDescent="0.35">
      <c r="A153" s="13" t="s">
        <v>293</v>
      </c>
      <c r="B153" s="156" t="s">
        <v>160</v>
      </c>
      <c r="C153" s="157">
        <v>3555551627.8790398</v>
      </c>
      <c r="D153" s="157">
        <v>333740378.54966801</v>
      </c>
      <c r="E153" s="157">
        <v>203888182.81999999</v>
      </c>
      <c r="F153" s="157">
        <v>61195611.920000002</v>
      </c>
      <c r="G153" s="157">
        <v>21146049.691860501</v>
      </c>
      <c r="H153" s="157">
        <v>46868515.890000001</v>
      </c>
      <c r="I153" s="157">
        <v>0</v>
      </c>
      <c r="J153" s="157">
        <v>642018.23177868803</v>
      </c>
    </row>
    <row r="154" spans="1:10" x14ac:dyDescent="0.35">
      <c r="A154" s="13" t="s">
        <v>293</v>
      </c>
      <c r="B154" s="156" t="s">
        <v>162</v>
      </c>
      <c r="C154" s="157">
        <v>3571674292.38484</v>
      </c>
      <c r="D154" s="157">
        <v>341407730.58515799</v>
      </c>
      <c r="E154" s="157">
        <v>203947928.72999999</v>
      </c>
      <c r="F154" s="157">
        <v>63061156.380000003</v>
      </c>
      <c r="G154" s="157">
        <v>20189743.035328802</v>
      </c>
      <c r="H154" s="157">
        <v>54137259.130000003</v>
      </c>
      <c r="I154" s="157">
        <v>0</v>
      </c>
      <c r="J154" s="157">
        <v>71643.308318778596</v>
      </c>
    </row>
    <row r="155" spans="1:10" x14ac:dyDescent="0.35">
      <c r="A155" s="13" t="s">
        <v>293</v>
      </c>
      <c r="B155" s="156" t="s">
        <v>164</v>
      </c>
      <c r="C155" s="157">
        <v>3672557048.6073899</v>
      </c>
      <c r="D155" s="157">
        <v>351702585.91099799</v>
      </c>
      <c r="E155" s="157">
        <v>201128026.80000001</v>
      </c>
      <c r="F155" s="157">
        <v>64256665.240000002</v>
      </c>
      <c r="G155" s="157">
        <v>22215145.476254199</v>
      </c>
      <c r="H155" s="157">
        <v>56985787.140000001</v>
      </c>
      <c r="I155" s="157">
        <v>7043554.7199999997</v>
      </c>
      <c r="J155" s="157">
        <v>73406.534547381496</v>
      </c>
    </row>
    <row r="156" spans="1:10" x14ac:dyDescent="0.35">
      <c r="A156" s="13" t="s">
        <v>293</v>
      </c>
      <c r="B156" s="156" t="s">
        <v>123</v>
      </c>
      <c r="C156" s="157">
        <v>4006305520.38656</v>
      </c>
      <c r="D156" s="157">
        <v>431656219.14555198</v>
      </c>
      <c r="E156" s="157">
        <v>260265114.38</v>
      </c>
      <c r="F156" s="157">
        <v>81176865.629999995</v>
      </c>
      <c r="G156" s="157">
        <v>26600522.794062398</v>
      </c>
      <c r="H156" s="157">
        <v>54680162.460000001</v>
      </c>
      <c r="I156" s="157">
        <v>8894673.9600000009</v>
      </c>
      <c r="J156" s="157">
        <v>38879.922028526002</v>
      </c>
    </row>
    <row r="157" spans="1:10" x14ac:dyDescent="0.35">
      <c r="A157" s="13" t="s">
        <v>293</v>
      </c>
      <c r="B157" s="156" t="s">
        <v>166</v>
      </c>
      <c r="C157" s="157">
        <v>4143469949.2863402</v>
      </c>
      <c r="D157" s="157">
        <v>453775786.10441399</v>
      </c>
      <c r="E157" s="157">
        <v>274073615.88</v>
      </c>
      <c r="F157" s="157">
        <v>80056200.260000005</v>
      </c>
      <c r="G157" s="157">
        <v>30520220.562821399</v>
      </c>
      <c r="H157" s="157">
        <v>57775716.329999998</v>
      </c>
      <c r="I157" s="157">
        <v>11300140.810000001</v>
      </c>
      <c r="J157" s="157">
        <v>49892.257472601901</v>
      </c>
    </row>
    <row r="158" spans="1:10" x14ac:dyDescent="0.35">
      <c r="A158" s="13" t="s">
        <v>293</v>
      </c>
      <c r="B158" s="156" t="s">
        <v>168</v>
      </c>
      <c r="C158" s="157">
        <v>3976390926.5100002</v>
      </c>
      <c r="D158" s="157">
        <v>395072357.04000002</v>
      </c>
      <c r="E158" s="157">
        <v>225991325.5</v>
      </c>
      <c r="F158" s="157">
        <v>79110131.879999995</v>
      </c>
      <c r="G158" s="157">
        <v>31535056.66</v>
      </c>
      <c r="H158" s="157">
        <v>48416738</v>
      </c>
      <c r="I158" s="157">
        <v>9970838</v>
      </c>
      <c r="J158" s="157">
        <v>48266.999999966501</v>
      </c>
    </row>
    <row r="159" spans="1:10" x14ac:dyDescent="0.35">
      <c r="A159" s="13" t="s">
        <v>125</v>
      </c>
      <c r="B159" s="156" t="s">
        <v>148</v>
      </c>
      <c r="C159" s="157">
        <v>1160797190.7044401</v>
      </c>
      <c r="D159" s="157">
        <v>89512758.454038203</v>
      </c>
      <c r="E159" s="157">
        <v>46621800.460000001</v>
      </c>
      <c r="F159" s="157">
        <v>22986400.280000001</v>
      </c>
      <c r="G159" s="157">
        <v>4596655.9454203499</v>
      </c>
      <c r="H159" s="157">
        <v>7257235.5599999996</v>
      </c>
      <c r="I159" s="157">
        <v>5469659.8099999996</v>
      </c>
      <c r="J159" s="157">
        <v>2581006.3955716901</v>
      </c>
    </row>
    <row r="160" spans="1:10" x14ac:dyDescent="0.35">
      <c r="A160" s="13" t="s">
        <v>125</v>
      </c>
      <c r="B160" s="156" t="s">
        <v>150</v>
      </c>
      <c r="C160" s="157">
        <v>1151674710.3622999</v>
      </c>
      <c r="D160" s="157">
        <v>91254604.482186899</v>
      </c>
      <c r="E160" s="157">
        <v>47695982.520000003</v>
      </c>
      <c r="F160" s="157">
        <v>22737256.77</v>
      </c>
      <c r="G160" s="157">
        <v>4967631.7270254204</v>
      </c>
      <c r="H160" s="157">
        <v>7162078.0199999996</v>
      </c>
      <c r="I160" s="157">
        <v>5431762.0199999996</v>
      </c>
      <c r="J160" s="157">
        <v>3259893.4149390301</v>
      </c>
    </row>
    <row r="161" spans="1:10" x14ac:dyDescent="0.35">
      <c r="A161" s="13" t="s">
        <v>125</v>
      </c>
      <c r="B161" s="156" t="s">
        <v>152</v>
      </c>
      <c r="C161" s="157">
        <v>1159937772.1622801</v>
      </c>
      <c r="D161" s="157">
        <v>88312346.850051403</v>
      </c>
      <c r="E161" s="157">
        <v>45190481.719999999</v>
      </c>
      <c r="F161" s="157">
        <v>21616276.809999999</v>
      </c>
      <c r="G161" s="157">
        <v>5232948.4823334096</v>
      </c>
      <c r="H161" s="157">
        <v>7532885.25</v>
      </c>
      <c r="I161" s="157">
        <v>5258615.92</v>
      </c>
      <c r="J161" s="157">
        <v>3481138.6698679999</v>
      </c>
    </row>
    <row r="162" spans="1:10" x14ac:dyDescent="0.35">
      <c r="A162" s="13" t="s">
        <v>125</v>
      </c>
      <c r="B162" s="156" t="s">
        <v>154</v>
      </c>
      <c r="C162" s="157">
        <v>1241943479.1516399</v>
      </c>
      <c r="D162" s="157">
        <v>87880125.1230914</v>
      </c>
      <c r="E162" s="157">
        <v>44078066.469999999</v>
      </c>
      <c r="F162" s="157">
        <v>22581732.260000002</v>
      </c>
      <c r="G162" s="157">
        <v>5411755.5182163101</v>
      </c>
      <c r="H162" s="157">
        <v>7572953.6900000004</v>
      </c>
      <c r="I162" s="157">
        <v>5268005.51</v>
      </c>
      <c r="J162" s="157">
        <v>2967611.6669290098</v>
      </c>
    </row>
    <row r="163" spans="1:10" x14ac:dyDescent="0.35">
      <c r="A163" s="13" t="s">
        <v>125</v>
      </c>
      <c r="B163" s="156" t="s">
        <v>156</v>
      </c>
      <c r="C163" s="157">
        <v>1304816845.95152</v>
      </c>
      <c r="D163" s="157">
        <v>90646288.082635403</v>
      </c>
      <c r="E163" s="157">
        <v>44812305.100000001</v>
      </c>
      <c r="F163" s="157">
        <v>24139591.719999999</v>
      </c>
      <c r="G163" s="157">
        <v>5762621.9244035399</v>
      </c>
      <c r="H163" s="157">
        <v>7274959.4400000004</v>
      </c>
      <c r="I163" s="157">
        <v>5400967.2800000003</v>
      </c>
      <c r="J163" s="157">
        <v>3255842.61862907</v>
      </c>
    </row>
    <row r="164" spans="1:10" x14ac:dyDescent="0.35">
      <c r="A164" s="13" t="s">
        <v>125</v>
      </c>
      <c r="B164" s="156" t="s">
        <v>158</v>
      </c>
      <c r="C164" s="157">
        <v>1314054434.19259</v>
      </c>
      <c r="D164" s="157">
        <v>86444345.586205795</v>
      </c>
      <c r="E164" s="157">
        <v>42478090.649999999</v>
      </c>
      <c r="F164" s="157">
        <v>22712934.390000001</v>
      </c>
      <c r="G164" s="157">
        <v>6934528.4138628701</v>
      </c>
      <c r="H164" s="157">
        <v>7138158.4299999997</v>
      </c>
      <c r="I164" s="157">
        <v>5292761.17</v>
      </c>
      <c r="J164" s="157">
        <v>1887872.5347466201</v>
      </c>
    </row>
    <row r="165" spans="1:10" x14ac:dyDescent="0.35">
      <c r="A165" s="13" t="s">
        <v>125</v>
      </c>
      <c r="B165" s="156" t="s">
        <v>160</v>
      </c>
      <c r="C165" s="157">
        <v>1338697320.1781199</v>
      </c>
      <c r="D165" s="157">
        <v>87454734.302615806</v>
      </c>
      <c r="E165" s="157">
        <v>43951978.890000001</v>
      </c>
      <c r="F165" s="157">
        <v>21140873.73</v>
      </c>
      <c r="G165" s="157">
        <v>6926361.4352160702</v>
      </c>
      <c r="H165" s="157">
        <v>6999561.4699999997</v>
      </c>
      <c r="I165" s="157">
        <v>5542681.1600000001</v>
      </c>
      <c r="J165" s="157">
        <v>2893277.6147533599</v>
      </c>
    </row>
    <row r="166" spans="1:10" x14ac:dyDescent="0.35">
      <c r="A166" s="13" t="s">
        <v>125</v>
      </c>
      <c r="B166" s="156" t="s">
        <v>162</v>
      </c>
      <c r="C166" s="157">
        <v>1342249888.63379</v>
      </c>
      <c r="D166" s="157">
        <v>92787609.224548504</v>
      </c>
      <c r="E166" s="157">
        <v>46601557.979999997</v>
      </c>
      <c r="F166" s="157">
        <v>22789258.59</v>
      </c>
      <c r="G166" s="157">
        <v>6991003.8949616803</v>
      </c>
      <c r="H166" s="157">
        <v>8258895.0199999996</v>
      </c>
      <c r="I166" s="157">
        <v>5173265.26</v>
      </c>
      <c r="J166" s="157">
        <v>2973628.4823356098</v>
      </c>
    </row>
    <row r="167" spans="1:10" x14ac:dyDescent="0.35">
      <c r="A167" s="13" t="s">
        <v>125</v>
      </c>
      <c r="B167" s="156" t="s">
        <v>164</v>
      </c>
      <c r="C167" s="157">
        <v>1405574016.91662</v>
      </c>
      <c r="D167" s="157">
        <v>95139977.236207798</v>
      </c>
      <c r="E167" s="157">
        <v>48938619.219999999</v>
      </c>
      <c r="F167" s="157">
        <v>22218426.399999999</v>
      </c>
      <c r="G167" s="157">
        <v>7936125.24549188</v>
      </c>
      <c r="H167" s="157">
        <v>8271247.3200000003</v>
      </c>
      <c r="I167" s="157">
        <v>5112763.3499999996</v>
      </c>
      <c r="J167" s="157">
        <v>2662795.7061239099</v>
      </c>
    </row>
    <row r="168" spans="1:10" x14ac:dyDescent="0.35">
      <c r="A168" s="13" t="s">
        <v>125</v>
      </c>
      <c r="B168" s="156" t="s">
        <v>166</v>
      </c>
      <c r="C168" s="157">
        <v>1532776620.9383199</v>
      </c>
      <c r="D168" s="157">
        <v>107022928.88993201</v>
      </c>
      <c r="E168" s="157">
        <v>67264700.989999995</v>
      </c>
      <c r="F168" s="157">
        <v>18750387.23</v>
      </c>
      <c r="G168" s="157">
        <v>7710330.4815344196</v>
      </c>
      <c r="H168" s="157">
        <v>8243344.5</v>
      </c>
      <c r="I168" s="157">
        <v>5054165.6900000004</v>
      </c>
      <c r="J168" s="157">
        <v>0</v>
      </c>
    </row>
    <row r="169" spans="1:10" x14ac:dyDescent="0.35">
      <c r="A169" s="13" t="s">
        <v>125</v>
      </c>
      <c r="B169" s="156" t="s">
        <v>168</v>
      </c>
      <c r="C169" s="157">
        <v>1522829612.1500001</v>
      </c>
      <c r="D169" s="157">
        <v>104143028</v>
      </c>
      <c r="E169" s="157">
        <v>57989044</v>
      </c>
      <c r="F169" s="157">
        <v>20880080</v>
      </c>
      <c r="G169" s="157">
        <v>11362320</v>
      </c>
      <c r="H169" s="157">
        <v>7882025</v>
      </c>
      <c r="I169" s="157">
        <v>5276817</v>
      </c>
      <c r="J169" s="157">
        <v>752742</v>
      </c>
    </row>
    <row r="170" spans="1:10" x14ac:dyDescent="0.35">
      <c r="A170" s="13" t="s">
        <v>122</v>
      </c>
      <c r="B170" s="156" t="s">
        <v>148</v>
      </c>
      <c r="C170" s="157">
        <v>134456416.14673501</v>
      </c>
      <c r="D170" s="157">
        <v>0</v>
      </c>
      <c r="E170" s="157">
        <v>0</v>
      </c>
      <c r="F170" s="157">
        <v>0</v>
      </c>
      <c r="G170" s="157">
        <v>0</v>
      </c>
      <c r="H170" s="157">
        <v>0</v>
      </c>
      <c r="I170" s="157">
        <v>0</v>
      </c>
      <c r="J170" s="157">
        <v>0</v>
      </c>
    </row>
    <row r="171" spans="1:10" x14ac:dyDescent="0.35">
      <c r="A171" s="13" t="s">
        <v>122</v>
      </c>
      <c r="B171" s="156" t="s">
        <v>150</v>
      </c>
      <c r="C171" s="157">
        <v>134197306.357465</v>
      </c>
      <c r="D171" s="157">
        <v>0</v>
      </c>
      <c r="E171" s="157">
        <v>0</v>
      </c>
      <c r="F171" s="157">
        <v>0</v>
      </c>
      <c r="G171" s="157">
        <v>0</v>
      </c>
      <c r="H171" s="157">
        <v>0</v>
      </c>
      <c r="I171" s="157">
        <v>0</v>
      </c>
      <c r="J171" s="157">
        <v>0</v>
      </c>
    </row>
    <row r="172" spans="1:10" x14ac:dyDescent="0.35">
      <c r="A172" s="13" t="s">
        <v>122</v>
      </c>
      <c r="B172" s="156" t="s">
        <v>152</v>
      </c>
      <c r="C172" s="157">
        <v>137719892.44921401</v>
      </c>
      <c r="D172" s="157">
        <v>0</v>
      </c>
      <c r="E172" s="157">
        <v>0</v>
      </c>
      <c r="F172" s="157">
        <v>0</v>
      </c>
      <c r="G172" s="157">
        <v>0</v>
      </c>
      <c r="H172" s="157">
        <v>0</v>
      </c>
      <c r="I172" s="157">
        <v>0</v>
      </c>
      <c r="J172" s="157">
        <v>0</v>
      </c>
    </row>
    <row r="173" spans="1:10" x14ac:dyDescent="0.35">
      <c r="A173" s="13" t="s">
        <v>122</v>
      </c>
      <c r="B173" s="156" t="s">
        <v>154</v>
      </c>
      <c r="C173" s="157">
        <v>140655179.35652</v>
      </c>
      <c r="D173" s="157">
        <v>0</v>
      </c>
      <c r="E173" s="157">
        <v>0</v>
      </c>
      <c r="F173" s="157">
        <v>0</v>
      </c>
      <c r="G173" s="157">
        <v>0</v>
      </c>
      <c r="H173" s="157">
        <v>0</v>
      </c>
      <c r="I173" s="157">
        <v>0</v>
      </c>
      <c r="J173" s="157">
        <v>0</v>
      </c>
    </row>
    <row r="174" spans="1:10" x14ac:dyDescent="0.35">
      <c r="A174" s="13" t="s">
        <v>122</v>
      </c>
      <c r="B174" s="156" t="s">
        <v>160</v>
      </c>
      <c r="C174" s="157">
        <v>144116309.231121</v>
      </c>
      <c r="D174" s="157">
        <v>0</v>
      </c>
      <c r="E174" s="157">
        <v>0</v>
      </c>
      <c r="F174" s="157">
        <v>0</v>
      </c>
      <c r="G174" s="157">
        <v>0</v>
      </c>
      <c r="H174" s="157">
        <v>0</v>
      </c>
      <c r="I174" s="157">
        <v>0</v>
      </c>
      <c r="J174" s="157">
        <v>0</v>
      </c>
    </row>
    <row r="175" spans="1:10" x14ac:dyDescent="0.35">
      <c r="A175" s="13" t="s">
        <v>248</v>
      </c>
      <c r="B175" s="156" t="s">
        <v>166</v>
      </c>
      <c r="C175" s="157">
        <v>78025175.481641099</v>
      </c>
      <c r="D175" s="157">
        <v>3510355.0169614502</v>
      </c>
      <c r="E175" s="157">
        <v>2741548.08</v>
      </c>
      <c r="F175" s="157">
        <v>137401.59</v>
      </c>
      <c r="G175" s="157">
        <v>604407.84280258603</v>
      </c>
      <c r="H175" s="157">
        <v>0</v>
      </c>
      <c r="I175" s="157">
        <v>26996.44</v>
      </c>
      <c r="J175" s="157">
        <v>1.06675769665678</v>
      </c>
    </row>
    <row r="176" spans="1:10" x14ac:dyDescent="0.35">
      <c r="A176" s="13" t="s">
        <v>122</v>
      </c>
      <c r="B176" s="156" t="s">
        <v>156</v>
      </c>
      <c r="C176" s="157">
        <v>146988379.09448501</v>
      </c>
      <c r="D176" s="157">
        <v>0</v>
      </c>
      <c r="E176" s="157">
        <v>0</v>
      </c>
      <c r="F176" s="157">
        <v>0</v>
      </c>
      <c r="G176" s="157">
        <v>0</v>
      </c>
      <c r="H176" s="157">
        <v>0</v>
      </c>
      <c r="I176" s="157">
        <v>0</v>
      </c>
      <c r="J176" s="157">
        <v>0</v>
      </c>
    </row>
    <row r="177" spans="1:10" x14ac:dyDescent="0.35">
      <c r="A177" s="13" t="s">
        <v>122</v>
      </c>
      <c r="B177" s="156" t="s">
        <v>158</v>
      </c>
      <c r="C177" s="157">
        <v>149309888.96957201</v>
      </c>
      <c r="D177" s="157">
        <v>0</v>
      </c>
      <c r="E177" s="157">
        <v>0</v>
      </c>
      <c r="F177" s="157">
        <v>0</v>
      </c>
      <c r="G177" s="157">
        <v>0</v>
      </c>
      <c r="H177" s="157">
        <v>0</v>
      </c>
      <c r="I177" s="157">
        <v>0</v>
      </c>
      <c r="J177" s="157">
        <v>0</v>
      </c>
    </row>
    <row r="178" spans="1:10" x14ac:dyDescent="0.35">
      <c r="A178" s="13" t="s">
        <v>122</v>
      </c>
      <c r="B178" s="156" t="s">
        <v>162</v>
      </c>
      <c r="C178" s="157">
        <v>150431935.259112</v>
      </c>
      <c r="D178" s="157">
        <v>0</v>
      </c>
      <c r="E178" s="157">
        <v>0</v>
      </c>
      <c r="F178" s="157">
        <v>0</v>
      </c>
      <c r="G178" s="157">
        <v>0</v>
      </c>
      <c r="H178" s="157">
        <v>0</v>
      </c>
      <c r="I178" s="157">
        <v>0</v>
      </c>
      <c r="J178" s="157">
        <v>0</v>
      </c>
    </row>
    <row r="179" spans="1:10" x14ac:dyDescent="0.35">
      <c r="A179" s="13" t="s">
        <v>122</v>
      </c>
      <c r="B179" s="156" t="s">
        <v>164</v>
      </c>
      <c r="C179" s="157">
        <v>158257991.87645099</v>
      </c>
      <c r="D179" s="157">
        <v>0</v>
      </c>
      <c r="E179" s="157">
        <v>0</v>
      </c>
      <c r="F179" s="157">
        <v>0</v>
      </c>
      <c r="G179" s="157">
        <v>0</v>
      </c>
      <c r="H179" s="157">
        <v>0</v>
      </c>
      <c r="I179" s="157">
        <v>0</v>
      </c>
      <c r="J179" s="157">
        <v>0</v>
      </c>
    </row>
    <row r="180" spans="1:10" x14ac:dyDescent="0.35">
      <c r="A180" s="13" t="s">
        <v>122</v>
      </c>
      <c r="B180" s="156" t="s">
        <v>166</v>
      </c>
      <c r="C180" s="157">
        <v>188808435.91986501</v>
      </c>
      <c r="D180" s="157">
        <v>0</v>
      </c>
      <c r="E180" s="157">
        <v>0</v>
      </c>
      <c r="F180" s="157">
        <v>0</v>
      </c>
      <c r="G180" s="157">
        <v>0</v>
      </c>
      <c r="H180" s="157">
        <v>0</v>
      </c>
      <c r="I180" s="157">
        <v>0</v>
      </c>
      <c r="J180" s="157">
        <v>0</v>
      </c>
    </row>
    <row r="181" spans="1:10" x14ac:dyDescent="0.35">
      <c r="A181" s="13" t="s">
        <v>122</v>
      </c>
      <c r="B181" s="156" t="s">
        <v>168</v>
      </c>
      <c r="C181" s="157">
        <v>191117243.47</v>
      </c>
      <c r="D181" s="157">
        <v>0</v>
      </c>
      <c r="E181" s="157">
        <v>0</v>
      </c>
      <c r="F181" s="157">
        <v>0</v>
      </c>
      <c r="G181" s="157">
        <v>0</v>
      </c>
      <c r="H181" s="157">
        <v>0</v>
      </c>
      <c r="I181" s="157">
        <v>0</v>
      </c>
      <c r="J181" s="157">
        <v>0</v>
      </c>
    </row>
    <row r="182" spans="1:10" x14ac:dyDescent="0.35">
      <c r="A182" s="13" t="s">
        <v>329</v>
      </c>
      <c r="B182" s="156" t="s">
        <v>148</v>
      </c>
      <c r="C182" s="157">
        <v>43611376.400353298</v>
      </c>
      <c r="D182" s="157">
        <v>43611376.400353298</v>
      </c>
      <c r="E182" s="157">
        <v>43611376.399999999</v>
      </c>
      <c r="F182" s="157">
        <v>0</v>
      </c>
      <c r="G182" s="157">
        <v>0</v>
      </c>
      <c r="H182" s="157">
        <v>0</v>
      </c>
      <c r="I182" s="157">
        <v>0</v>
      </c>
      <c r="J182" s="157">
        <v>0</v>
      </c>
    </row>
    <row r="183" spans="1:10" x14ac:dyDescent="0.35">
      <c r="A183" s="13" t="s">
        <v>329</v>
      </c>
      <c r="B183" s="156" t="s">
        <v>150</v>
      </c>
      <c r="C183" s="157">
        <v>44063233.503988601</v>
      </c>
      <c r="D183" s="157">
        <v>44063233.503988601</v>
      </c>
      <c r="E183" s="157">
        <v>44063233.5</v>
      </c>
      <c r="F183" s="157">
        <v>0</v>
      </c>
      <c r="G183" s="157">
        <v>0</v>
      </c>
      <c r="H183" s="157">
        <v>0</v>
      </c>
      <c r="I183" s="157">
        <v>0</v>
      </c>
      <c r="J183" s="157">
        <v>0</v>
      </c>
    </row>
    <row r="184" spans="1:10" x14ac:dyDescent="0.35">
      <c r="A184" s="13" t="s">
        <v>329</v>
      </c>
      <c r="B184" s="156" t="s">
        <v>152</v>
      </c>
      <c r="C184" s="157">
        <v>43508938.2756304</v>
      </c>
      <c r="D184" s="157">
        <v>43508938.2756304</v>
      </c>
      <c r="E184" s="157">
        <v>43508938.280000001</v>
      </c>
      <c r="F184" s="157">
        <v>0</v>
      </c>
      <c r="G184" s="157">
        <v>0</v>
      </c>
      <c r="H184" s="157">
        <v>0</v>
      </c>
      <c r="I184" s="157">
        <v>0</v>
      </c>
      <c r="J184" s="157">
        <v>0</v>
      </c>
    </row>
    <row r="185" spans="1:10" x14ac:dyDescent="0.35">
      <c r="A185" s="13" t="s">
        <v>329</v>
      </c>
      <c r="B185" s="156" t="s">
        <v>154</v>
      </c>
      <c r="C185" s="157">
        <v>43190154.396574497</v>
      </c>
      <c r="D185" s="157">
        <v>43190154.396574497</v>
      </c>
      <c r="E185" s="157">
        <v>43190154.399999999</v>
      </c>
      <c r="F185" s="157">
        <v>0</v>
      </c>
      <c r="G185" s="157">
        <v>0</v>
      </c>
      <c r="H185" s="157">
        <v>0</v>
      </c>
      <c r="I185" s="157">
        <v>0</v>
      </c>
      <c r="J185" s="157">
        <v>0</v>
      </c>
    </row>
    <row r="186" spans="1:10" x14ac:dyDescent="0.35">
      <c r="A186" s="13" t="s">
        <v>329</v>
      </c>
      <c r="B186" s="156" t="s">
        <v>156</v>
      </c>
      <c r="C186" s="157">
        <v>42491065.641397201</v>
      </c>
      <c r="D186" s="157">
        <v>42491065.641397201</v>
      </c>
      <c r="E186" s="157">
        <v>42491065.640000001</v>
      </c>
      <c r="F186" s="157">
        <v>0</v>
      </c>
      <c r="G186" s="157">
        <v>0</v>
      </c>
      <c r="H186" s="157">
        <v>0</v>
      </c>
      <c r="I186" s="157">
        <v>0</v>
      </c>
      <c r="J186" s="157">
        <v>0</v>
      </c>
    </row>
    <row r="187" spans="1:10" x14ac:dyDescent="0.35">
      <c r="A187" s="13" t="s">
        <v>329</v>
      </c>
      <c r="B187" s="156" t="s">
        <v>158</v>
      </c>
      <c r="C187" s="157">
        <v>39153537.799268603</v>
      </c>
      <c r="D187" s="157">
        <v>39153537.799268603</v>
      </c>
      <c r="E187" s="157">
        <v>39153537.799999997</v>
      </c>
      <c r="F187" s="157">
        <v>0</v>
      </c>
      <c r="G187" s="157">
        <v>0</v>
      </c>
      <c r="H187" s="157">
        <v>0</v>
      </c>
      <c r="I187" s="157">
        <v>0</v>
      </c>
      <c r="J187" s="157">
        <v>0</v>
      </c>
    </row>
    <row r="188" spans="1:10" x14ac:dyDescent="0.35">
      <c r="A188" s="13" t="s">
        <v>329</v>
      </c>
      <c r="B188" s="156" t="s">
        <v>160</v>
      </c>
      <c r="C188" s="157">
        <v>40731010.1189171</v>
      </c>
      <c r="D188" s="157">
        <v>40731010.1189171</v>
      </c>
      <c r="E188" s="157">
        <v>40731010.119999997</v>
      </c>
      <c r="F188" s="157">
        <v>0</v>
      </c>
      <c r="G188" s="157">
        <v>0</v>
      </c>
      <c r="H188" s="157">
        <v>0</v>
      </c>
      <c r="I188" s="157">
        <v>0</v>
      </c>
      <c r="J188" s="157">
        <v>0</v>
      </c>
    </row>
    <row r="189" spans="1:10" x14ac:dyDescent="0.35">
      <c r="A189" s="13" t="s">
        <v>329</v>
      </c>
      <c r="B189" s="156" t="s">
        <v>162</v>
      </c>
      <c r="C189" s="157">
        <v>40721245.245519601</v>
      </c>
      <c r="D189" s="157">
        <v>40721245.245519601</v>
      </c>
      <c r="E189" s="157">
        <v>40721245.25</v>
      </c>
      <c r="F189" s="157">
        <v>0</v>
      </c>
      <c r="G189" s="157">
        <v>0</v>
      </c>
      <c r="H189" s="157">
        <v>0</v>
      </c>
      <c r="I189" s="157">
        <v>0</v>
      </c>
      <c r="J189" s="157">
        <v>0</v>
      </c>
    </row>
    <row r="190" spans="1:10" x14ac:dyDescent="0.35">
      <c r="A190" s="13" t="s">
        <v>329</v>
      </c>
      <c r="B190" s="156" t="s">
        <v>164</v>
      </c>
      <c r="C190" s="157">
        <v>42063699.116229199</v>
      </c>
      <c r="D190" s="157">
        <v>42063699.116229199</v>
      </c>
      <c r="E190" s="157">
        <v>42063699.119999997</v>
      </c>
      <c r="F190" s="157">
        <v>0</v>
      </c>
      <c r="G190" s="157">
        <v>0</v>
      </c>
      <c r="H190" s="157">
        <v>0</v>
      </c>
      <c r="I190" s="157">
        <v>0</v>
      </c>
      <c r="J190" s="157">
        <v>0</v>
      </c>
    </row>
    <row r="191" spans="1:10" x14ac:dyDescent="0.35">
      <c r="A191" s="13" t="s">
        <v>329</v>
      </c>
      <c r="B191" s="156" t="s">
        <v>123</v>
      </c>
      <c r="C191" s="157">
        <v>41943886.911734998</v>
      </c>
      <c r="D191" s="157">
        <v>41943886.911734998</v>
      </c>
      <c r="E191" s="157">
        <v>41943886.909999996</v>
      </c>
      <c r="F191" s="157">
        <v>0</v>
      </c>
      <c r="G191" s="157">
        <v>0</v>
      </c>
      <c r="H191" s="157">
        <v>0</v>
      </c>
      <c r="I191" s="157">
        <v>0</v>
      </c>
      <c r="J191" s="157">
        <v>0</v>
      </c>
    </row>
    <row r="192" spans="1:10" x14ac:dyDescent="0.35">
      <c r="A192" s="13" t="s">
        <v>329</v>
      </c>
      <c r="B192" s="156" t="s">
        <v>166</v>
      </c>
      <c r="C192" s="157">
        <v>42889124.522625901</v>
      </c>
      <c r="D192" s="157">
        <v>42889124.522625901</v>
      </c>
      <c r="E192" s="157">
        <v>42889124.520000003</v>
      </c>
      <c r="F192" s="157">
        <v>0</v>
      </c>
      <c r="G192" s="157">
        <v>0</v>
      </c>
      <c r="H192" s="157">
        <v>0</v>
      </c>
      <c r="I192" s="157">
        <v>0</v>
      </c>
      <c r="J192" s="157">
        <v>0</v>
      </c>
    </row>
    <row r="193" spans="1:10" x14ac:dyDescent="0.35">
      <c r="A193" s="13" t="s">
        <v>329</v>
      </c>
      <c r="B193" s="156" t="s">
        <v>168</v>
      </c>
      <c r="C193" s="157">
        <v>42453164.289999999</v>
      </c>
      <c r="D193" s="157">
        <v>42453164.289999999</v>
      </c>
      <c r="E193" s="157">
        <v>42453164.289999999</v>
      </c>
      <c r="F193" s="157">
        <v>0</v>
      </c>
      <c r="G193" s="157">
        <v>0</v>
      </c>
      <c r="H193" s="157">
        <v>0</v>
      </c>
      <c r="I193" s="157">
        <v>0</v>
      </c>
      <c r="J193" s="157">
        <v>0</v>
      </c>
    </row>
    <row r="194" spans="1:10" x14ac:dyDescent="0.35">
      <c r="A194" s="13" t="s">
        <v>342</v>
      </c>
      <c r="B194" s="156" t="s">
        <v>168</v>
      </c>
      <c r="C194" s="157">
        <v>15314932414.290001</v>
      </c>
      <c r="D194" s="157">
        <v>1306790858.7</v>
      </c>
      <c r="E194" s="157">
        <v>752601244.44000006</v>
      </c>
      <c r="F194" s="157">
        <v>294769767.13</v>
      </c>
      <c r="G194" s="157">
        <v>114799084.37</v>
      </c>
      <c r="H194" s="157">
        <v>103820618.65000001</v>
      </c>
      <c r="I194" s="157">
        <v>32424474.66</v>
      </c>
      <c r="J194" s="157">
        <v>8375669.4499997497</v>
      </c>
    </row>
    <row r="195" spans="1:10" x14ac:dyDescent="0.35">
      <c r="A195" s="13" t="s">
        <v>342</v>
      </c>
      <c r="B195" s="156" t="s">
        <v>166</v>
      </c>
      <c r="C195" s="157">
        <v>15785336827.694729</v>
      </c>
      <c r="D195" s="157">
        <v>1367234523.0280151</v>
      </c>
      <c r="E195" s="157">
        <v>797280629.18280339</v>
      </c>
      <c r="F195" s="157">
        <v>298118041.20523542</v>
      </c>
      <c r="G195" s="157">
        <v>104451933.80988273</v>
      </c>
      <c r="H195" s="157">
        <v>125805411.13996868</v>
      </c>
      <c r="I195" s="157">
        <v>34080229.229324728</v>
      </c>
      <c r="J195" s="157">
        <v>7446410.7870537536</v>
      </c>
    </row>
    <row r="196" spans="1:10" x14ac:dyDescent="0.35">
      <c r="A196" s="13" t="s">
        <v>342</v>
      </c>
      <c r="B196" s="156" t="s">
        <v>123</v>
      </c>
      <c r="C196" s="157">
        <v>15068338340.2384</v>
      </c>
      <c r="D196" s="157">
        <v>1300955242.4985099</v>
      </c>
      <c r="E196" s="157" t="s">
        <v>345</v>
      </c>
      <c r="F196" s="157" t="s">
        <v>345</v>
      </c>
      <c r="G196" s="157">
        <v>93394231.0517845</v>
      </c>
      <c r="H196" s="157" t="s">
        <v>345</v>
      </c>
      <c r="I196" s="157" t="s">
        <v>345</v>
      </c>
      <c r="J196" s="157">
        <v>1207561011.4467299</v>
      </c>
    </row>
    <row r="197" spans="1:10" x14ac:dyDescent="0.35">
      <c r="A197" s="13" t="s">
        <v>342</v>
      </c>
      <c r="B197" s="156" t="s">
        <v>164</v>
      </c>
      <c r="C197" s="157">
        <v>14156624782.683901</v>
      </c>
      <c r="D197" s="157">
        <v>1190559100.21648</v>
      </c>
      <c r="E197" s="157">
        <v>674802203.19000006</v>
      </c>
      <c r="F197" s="157">
        <v>273682442.54000002</v>
      </c>
      <c r="G197" s="157">
        <v>85842125.624888405</v>
      </c>
      <c r="H197" s="157">
        <v>121695206.95999999</v>
      </c>
      <c r="I197" s="157">
        <v>27567474.77</v>
      </c>
      <c r="J197" s="157">
        <v>6969647.1277450398</v>
      </c>
    </row>
    <row r="198" spans="1:10" x14ac:dyDescent="0.35">
      <c r="A198" s="13" t="s">
        <v>342</v>
      </c>
      <c r="B198" s="156" t="s">
        <v>162</v>
      </c>
      <c r="C198" s="157">
        <v>13603332734.240299</v>
      </c>
      <c r="D198" s="157">
        <v>1149273357.70825</v>
      </c>
      <c r="E198" s="157">
        <v>652551180.73000002</v>
      </c>
      <c r="F198" s="157">
        <v>271435515.36000001</v>
      </c>
      <c r="G198" s="157">
        <v>76811425.601663098</v>
      </c>
      <c r="H198" s="157">
        <v>119610623.58</v>
      </c>
      <c r="I198" s="157">
        <v>21676093.109999999</v>
      </c>
      <c r="J198" s="157">
        <v>7188519.3206091002</v>
      </c>
    </row>
    <row r="199" spans="1:10" x14ac:dyDescent="0.35">
      <c r="A199" s="13" t="s">
        <v>342</v>
      </c>
      <c r="B199" s="156" t="s">
        <v>160</v>
      </c>
      <c r="C199" s="157">
        <v>13492610205.807301</v>
      </c>
      <c r="D199" s="157">
        <v>1128573661.05127</v>
      </c>
      <c r="E199" s="157">
        <v>631703508.57000005</v>
      </c>
      <c r="F199" s="157">
        <v>259697287.69999999</v>
      </c>
      <c r="G199" s="157">
        <v>75308538.565250501</v>
      </c>
      <c r="H199" s="157">
        <v>109153340.77</v>
      </c>
      <c r="I199" s="157">
        <v>20982261.66</v>
      </c>
      <c r="J199" s="157">
        <v>31728723.787152901</v>
      </c>
    </row>
    <row r="200" spans="1:10" x14ac:dyDescent="0.35">
      <c r="A200" s="13" t="s">
        <v>342</v>
      </c>
      <c r="B200" s="156" t="s">
        <v>158</v>
      </c>
      <c r="C200" s="157">
        <v>13323649756.4035</v>
      </c>
      <c r="D200" s="157">
        <v>1109576955.88516</v>
      </c>
      <c r="E200" s="157">
        <v>606853412.91999996</v>
      </c>
      <c r="F200" s="157">
        <v>263751615.55000001</v>
      </c>
      <c r="G200" s="157">
        <v>67023524.875530504</v>
      </c>
      <c r="H200" s="157">
        <v>99351719.400000006</v>
      </c>
      <c r="I200" s="157">
        <v>24208000.75</v>
      </c>
      <c r="J200" s="157">
        <v>48388682.382848397</v>
      </c>
    </row>
    <row r="201" spans="1:10" x14ac:dyDescent="0.35">
      <c r="A201" s="13" t="s">
        <v>342</v>
      </c>
      <c r="B201" s="156" t="s">
        <v>156</v>
      </c>
      <c r="C201" s="157">
        <v>13065619534.4732</v>
      </c>
      <c r="D201" s="157">
        <v>1125436729.48805</v>
      </c>
      <c r="E201" s="157">
        <v>612817049.33000004</v>
      </c>
      <c r="F201" s="157">
        <v>273975528.51999998</v>
      </c>
      <c r="G201" s="157">
        <v>67451172.327900499</v>
      </c>
      <c r="H201" s="157">
        <v>102404336.61</v>
      </c>
      <c r="I201" s="157">
        <v>23709519.539999999</v>
      </c>
      <c r="J201" s="157">
        <v>45079123.161971897</v>
      </c>
    </row>
    <row r="202" spans="1:10" x14ac:dyDescent="0.35">
      <c r="A202" s="13" t="s">
        <v>342</v>
      </c>
      <c r="B202" s="156" t="s">
        <v>154</v>
      </c>
      <c r="C202" s="157">
        <v>12635565600.3505</v>
      </c>
      <c r="D202" s="157">
        <v>1105441636.91119</v>
      </c>
      <c r="E202" s="157">
        <v>594231622.75999999</v>
      </c>
      <c r="F202" s="157">
        <v>277027850.5</v>
      </c>
      <c r="G202" s="157">
        <v>60931947.925170198</v>
      </c>
      <c r="H202" s="157">
        <v>101806356.09999999</v>
      </c>
      <c r="I202" s="157">
        <v>23365121.760000002</v>
      </c>
      <c r="J202" s="157">
        <v>48078737.860168204</v>
      </c>
    </row>
    <row r="203" spans="1:10" x14ac:dyDescent="0.35">
      <c r="A203" s="13" t="s">
        <v>342</v>
      </c>
      <c r="B203" s="156" t="s">
        <v>152</v>
      </c>
      <c r="C203" s="157">
        <v>12334194392.846901</v>
      </c>
      <c r="D203" s="157">
        <v>1107510132.58586</v>
      </c>
      <c r="E203" s="157">
        <v>597868456.45000005</v>
      </c>
      <c r="F203" s="157">
        <v>281630379.18000001</v>
      </c>
      <c r="G203" s="157">
        <v>59811642.175025702</v>
      </c>
      <c r="H203" s="157">
        <v>102422991.48</v>
      </c>
      <c r="I203" s="157">
        <v>20169416.280000001</v>
      </c>
      <c r="J203" s="157">
        <v>45607247.0308671</v>
      </c>
    </row>
    <row r="204" spans="1:10" x14ac:dyDescent="0.35">
      <c r="A204" s="13" t="s">
        <v>342</v>
      </c>
      <c r="B204" s="156" t="s">
        <v>150</v>
      </c>
      <c r="C204" s="157">
        <v>12280038010.0429</v>
      </c>
      <c r="D204" s="157">
        <v>1131789258.8140099</v>
      </c>
      <c r="E204" s="157">
        <v>604187697.79999995</v>
      </c>
      <c r="F204" s="157">
        <v>295016600.37</v>
      </c>
      <c r="G204" s="157">
        <v>57343756.723720998</v>
      </c>
      <c r="H204" s="157">
        <v>107654427.77</v>
      </c>
      <c r="I204" s="157">
        <v>21642977.190000001</v>
      </c>
      <c r="J204" s="157">
        <v>45943798.957437702</v>
      </c>
    </row>
    <row r="205" spans="1:10" x14ac:dyDescent="0.35">
      <c r="A205" s="13" t="s">
        <v>342</v>
      </c>
      <c r="B205" s="156" t="s">
        <v>148</v>
      </c>
      <c r="C205" s="157">
        <v>12322585483.2701</v>
      </c>
      <c r="D205" s="157">
        <v>1124259311.1524501</v>
      </c>
      <c r="E205" s="157">
        <v>572929767.48000002</v>
      </c>
      <c r="F205" s="157">
        <v>301544089.75999999</v>
      </c>
      <c r="G205" s="157">
        <v>56152477.787278302</v>
      </c>
      <c r="H205" s="157">
        <v>108817576.67</v>
      </c>
      <c r="I205" s="157">
        <v>22883228.899999999</v>
      </c>
      <c r="J205" s="157">
        <v>61932170.558833599</v>
      </c>
    </row>
    <row r="206" spans="1:10" x14ac:dyDescent="0.35">
      <c r="A206" s="159"/>
      <c r="B206" s="160"/>
      <c r="C206" s="161"/>
      <c r="D206" s="161"/>
      <c r="E206" s="161"/>
      <c r="F206" s="161"/>
      <c r="G206" s="161"/>
      <c r="H206" s="161"/>
      <c r="I206" s="161"/>
      <c r="J206" s="161"/>
    </row>
    <row r="207" spans="1:10" x14ac:dyDescent="0.35">
      <c r="A207" s="159"/>
      <c r="B207" s="160"/>
      <c r="C207" s="161"/>
      <c r="D207" s="161"/>
      <c r="E207" s="161"/>
      <c r="F207" s="161"/>
      <c r="G207" s="161"/>
      <c r="H207" s="161"/>
      <c r="I207" s="161"/>
      <c r="J207" s="161"/>
    </row>
    <row r="208" spans="1:10" x14ac:dyDescent="0.35">
      <c r="A208" s="159"/>
      <c r="B208" s="160"/>
      <c r="C208" s="161"/>
      <c r="D208" s="161"/>
      <c r="E208" s="161"/>
      <c r="F208" s="161"/>
      <c r="G208" s="161"/>
      <c r="H208" s="161"/>
      <c r="I208" s="161"/>
      <c r="J208" s="161"/>
    </row>
    <row r="209" spans="1:10" x14ac:dyDescent="0.35">
      <c r="A209" s="159"/>
      <c r="B209" s="160"/>
      <c r="C209" s="161"/>
      <c r="D209" s="161"/>
      <c r="E209" s="161"/>
      <c r="F209" s="161"/>
      <c r="G209" s="161"/>
      <c r="H209" s="161"/>
      <c r="I209" s="161"/>
      <c r="J209" s="161"/>
    </row>
    <row r="210" spans="1:10" x14ac:dyDescent="0.35">
      <c r="A210" s="159"/>
      <c r="B210" s="160"/>
      <c r="C210" s="161"/>
      <c r="D210" s="161"/>
      <c r="E210" s="161"/>
      <c r="F210" s="161"/>
      <c r="G210" s="161"/>
      <c r="H210" s="161"/>
      <c r="I210" s="161"/>
      <c r="J210" s="161"/>
    </row>
    <row r="211" spans="1:10" x14ac:dyDescent="0.35">
      <c r="A211" s="159"/>
      <c r="B211" s="160"/>
      <c r="C211" s="161"/>
      <c r="D211" s="161"/>
      <c r="E211" s="161"/>
      <c r="F211" s="161"/>
      <c r="G211" s="161"/>
      <c r="H211" s="161"/>
      <c r="I211" s="161"/>
      <c r="J211" s="161"/>
    </row>
    <row r="212" spans="1:10" x14ac:dyDescent="0.35">
      <c r="A212" s="159"/>
      <c r="B212" s="160"/>
      <c r="C212" s="161"/>
      <c r="D212" s="161"/>
      <c r="E212" s="161"/>
      <c r="F212" s="161"/>
      <c r="G212" s="161"/>
      <c r="H212" s="161"/>
      <c r="I212" s="161"/>
      <c r="J212" s="161"/>
    </row>
    <row r="213" spans="1:10" x14ac:dyDescent="0.35">
      <c r="A213" s="159"/>
      <c r="B213" s="160"/>
      <c r="C213" s="161"/>
      <c r="D213" s="161"/>
      <c r="E213" s="161"/>
      <c r="F213" s="161"/>
      <c r="G213" s="161"/>
      <c r="H213" s="161"/>
      <c r="I213" s="161"/>
      <c r="J213" s="161"/>
    </row>
    <row r="214" spans="1:10" x14ac:dyDescent="0.35">
      <c r="A214" s="159"/>
      <c r="B214" s="160"/>
      <c r="C214" s="161"/>
      <c r="D214" s="161"/>
      <c r="E214" s="161"/>
      <c r="F214" s="161"/>
      <c r="G214" s="161"/>
      <c r="H214" s="161"/>
      <c r="I214" s="161"/>
      <c r="J214" s="161"/>
    </row>
    <row r="215" spans="1:10" x14ac:dyDescent="0.35">
      <c r="A215" s="159"/>
      <c r="B215" s="160"/>
      <c r="C215" s="161"/>
      <c r="D215" s="161"/>
      <c r="E215" s="161"/>
      <c r="F215" s="161"/>
      <c r="G215" s="161"/>
      <c r="H215" s="161"/>
      <c r="I215" s="161"/>
      <c r="J215" s="161"/>
    </row>
    <row r="216" spans="1:10" x14ac:dyDescent="0.35">
      <c r="A216" s="159"/>
      <c r="B216" s="160"/>
      <c r="C216" s="161"/>
      <c r="D216" s="161"/>
      <c r="E216" s="161"/>
      <c r="F216" s="161"/>
      <c r="G216" s="161"/>
      <c r="H216" s="161"/>
      <c r="I216" s="161"/>
      <c r="J216" s="161"/>
    </row>
    <row r="217" spans="1:10" x14ac:dyDescent="0.35">
      <c r="A217" s="159"/>
      <c r="B217" s="160"/>
      <c r="C217" s="161"/>
      <c r="D217" s="161"/>
      <c r="E217" s="161"/>
      <c r="F217" s="161"/>
      <c r="G217" s="161"/>
      <c r="H217" s="161"/>
      <c r="I217" s="161"/>
      <c r="J217" s="161"/>
    </row>
    <row r="218" spans="1:10" x14ac:dyDescent="0.35">
      <c r="A218" s="159"/>
      <c r="B218" s="160"/>
      <c r="C218" s="161"/>
      <c r="D218" s="161"/>
      <c r="E218" s="161"/>
      <c r="F218" s="161"/>
      <c r="G218" s="161"/>
      <c r="H218" s="161"/>
      <c r="I218" s="161"/>
      <c r="J218" s="161"/>
    </row>
    <row r="219" spans="1:10" x14ac:dyDescent="0.35">
      <c r="A219" s="159"/>
      <c r="B219" s="160"/>
      <c r="C219" s="161"/>
      <c r="D219" s="161"/>
      <c r="E219" s="161"/>
      <c r="F219" s="161"/>
      <c r="G219" s="161"/>
      <c r="H219" s="161"/>
      <c r="I219" s="161"/>
      <c r="J219" s="161"/>
    </row>
    <row r="220" spans="1:10" x14ac:dyDescent="0.35">
      <c r="A220" s="159"/>
      <c r="B220" s="160"/>
      <c r="C220" s="161"/>
      <c r="D220" s="161"/>
      <c r="E220" s="161"/>
      <c r="F220" s="161"/>
      <c r="G220" s="161"/>
      <c r="H220" s="161"/>
      <c r="I220" s="161"/>
      <c r="J220" s="161"/>
    </row>
    <row r="221" spans="1:10" x14ac:dyDescent="0.35">
      <c r="A221" s="159"/>
      <c r="B221" s="160"/>
      <c r="C221" s="161"/>
      <c r="D221" s="161"/>
      <c r="E221" s="161"/>
      <c r="F221" s="161"/>
      <c r="G221" s="161"/>
      <c r="H221" s="161"/>
      <c r="I221" s="161"/>
      <c r="J221" s="161"/>
    </row>
    <row r="222" spans="1:10" x14ac:dyDescent="0.35">
      <c r="A222" s="159"/>
      <c r="B222" s="160"/>
      <c r="C222" s="161"/>
      <c r="D222" s="161"/>
      <c r="E222" s="161"/>
      <c r="F222" s="161"/>
      <c r="G222" s="161"/>
      <c r="H222" s="161"/>
      <c r="I222" s="161"/>
      <c r="J222" s="161"/>
    </row>
    <row r="223" spans="1:10" x14ac:dyDescent="0.35">
      <c r="A223" s="159"/>
      <c r="B223" s="160"/>
      <c r="C223" s="161"/>
      <c r="D223" s="161"/>
      <c r="E223" s="161"/>
      <c r="F223" s="161"/>
      <c r="G223" s="161"/>
      <c r="H223" s="161"/>
      <c r="I223" s="161"/>
      <c r="J223" s="161"/>
    </row>
    <row r="224" spans="1:10" x14ac:dyDescent="0.35">
      <c r="A224" s="159"/>
      <c r="B224" s="160"/>
      <c r="C224" s="161"/>
      <c r="D224" s="161"/>
      <c r="E224" s="161"/>
      <c r="F224" s="161"/>
      <c r="G224" s="161"/>
      <c r="H224" s="161"/>
      <c r="I224" s="161"/>
      <c r="J224" s="161"/>
    </row>
    <row r="225" spans="1:10" x14ac:dyDescent="0.35">
      <c r="A225" s="159"/>
      <c r="B225" s="160"/>
      <c r="C225" s="161"/>
      <c r="D225" s="161"/>
      <c r="E225" s="161"/>
      <c r="F225" s="161"/>
      <c r="G225" s="161"/>
      <c r="H225" s="161"/>
      <c r="I225" s="161"/>
      <c r="J225" s="161"/>
    </row>
    <row r="226" spans="1:10" x14ac:dyDescent="0.35">
      <c r="A226" s="159"/>
      <c r="B226" s="160"/>
      <c r="C226" s="161"/>
      <c r="D226" s="161"/>
      <c r="E226" s="161"/>
      <c r="F226" s="161"/>
      <c r="G226" s="161"/>
      <c r="H226" s="161"/>
      <c r="I226" s="161"/>
      <c r="J226" s="161"/>
    </row>
    <row r="227" spans="1:10" x14ac:dyDescent="0.35">
      <c r="A227" s="159"/>
      <c r="B227" s="160"/>
      <c r="C227" s="161"/>
      <c r="D227" s="161"/>
      <c r="E227" s="161"/>
      <c r="F227" s="161"/>
      <c r="G227" s="161"/>
      <c r="H227" s="161"/>
      <c r="I227" s="161"/>
      <c r="J227" s="161"/>
    </row>
    <row r="228" spans="1:10" x14ac:dyDescent="0.35">
      <c r="A228" s="159"/>
      <c r="B228" s="160"/>
      <c r="C228" s="161"/>
      <c r="D228" s="161"/>
      <c r="E228" s="161"/>
      <c r="F228" s="161"/>
      <c r="G228" s="161"/>
      <c r="H228" s="161"/>
      <c r="I228" s="161"/>
      <c r="J228" s="161"/>
    </row>
    <row r="229" spans="1:10" x14ac:dyDescent="0.35">
      <c r="A229" s="159"/>
      <c r="B229" s="160"/>
      <c r="C229" s="161"/>
      <c r="D229" s="161"/>
      <c r="E229" s="161"/>
      <c r="F229" s="161"/>
      <c r="G229" s="161"/>
      <c r="H229" s="161"/>
      <c r="I229" s="161"/>
      <c r="J229" s="161"/>
    </row>
    <row r="230" spans="1:10" x14ac:dyDescent="0.35">
      <c r="A230" s="159"/>
      <c r="B230" s="160"/>
      <c r="C230" s="161"/>
      <c r="D230" s="161"/>
      <c r="E230" s="161"/>
      <c r="F230" s="161"/>
      <c r="G230" s="161"/>
      <c r="H230" s="161"/>
      <c r="I230" s="161"/>
      <c r="J230" s="161"/>
    </row>
    <row r="231" spans="1:10" x14ac:dyDescent="0.35">
      <c r="A231" s="159"/>
      <c r="B231" s="160"/>
      <c r="C231" s="161"/>
      <c r="D231" s="161"/>
      <c r="E231" s="161"/>
      <c r="F231" s="161"/>
      <c r="G231" s="161"/>
      <c r="H231" s="161"/>
      <c r="I231" s="161"/>
      <c r="J231" s="161"/>
    </row>
    <row r="232" spans="1:10" x14ac:dyDescent="0.35">
      <c r="A232" s="159"/>
      <c r="B232" s="160"/>
      <c r="C232" s="161"/>
      <c r="D232" s="161"/>
      <c r="E232" s="161"/>
      <c r="F232" s="161"/>
      <c r="G232" s="161"/>
      <c r="H232" s="161"/>
      <c r="I232" s="161"/>
      <c r="J232" s="161"/>
    </row>
    <row r="233" spans="1:10" x14ac:dyDescent="0.35">
      <c r="A233" s="159"/>
      <c r="B233" s="160"/>
      <c r="C233" s="161"/>
      <c r="D233" s="161"/>
      <c r="E233" s="161"/>
      <c r="F233" s="161"/>
      <c r="G233" s="161"/>
      <c r="H233" s="161"/>
      <c r="I233" s="161"/>
      <c r="J233" s="161"/>
    </row>
    <row r="234" spans="1:10" x14ac:dyDescent="0.35">
      <c r="A234" s="159"/>
      <c r="B234" s="160"/>
      <c r="C234" s="161"/>
      <c r="D234" s="161"/>
      <c r="E234" s="161"/>
      <c r="F234" s="161"/>
      <c r="G234" s="161"/>
      <c r="H234" s="161"/>
      <c r="I234" s="161"/>
      <c r="J234" s="161"/>
    </row>
    <row r="235" spans="1:10" x14ac:dyDescent="0.35">
      <c r="A235" s="159"/>
      <c r="B235" s="160"/>
      <c r="C235" s="161"/>
      <c r="D235" s="161"/>
      <c r="E235" s="161"/>
      <c r="F235" s="161"/>
      <c r="G235" s="161"/>
      <c r="H235" s="161"/>
      <c r="I235" s="161"/>
      <c r="J235" s="161"/>
    </row>
    <row r="236" spans="1:10" x14ac:dyDescent="0.35">
      <c r="A236" s="159"/>
      <c r="B236" s="160"/>
      <c r="C236" s="161"/>
      <c r="D236" s="161"/>
      <c r="E236" s="161"/>
      <c r="F236" s="161"/>
      <c r="G236" s="161"/>
      <c r="H236" s="161"/>
      <c r="I236" s="161"/>
      <c r="J236" s="161"/>
    </row>
    <row r="237" spans="1:10" x14ac:dyDescent="0.35">
      <c r="A237" s="159"/>
      <c r="B237" s="160"/>
      <c r="C237" s="161"/>
      <c r="D237" s="161"/>
      <c r="E237" s="161"/>
      <c r="F237" s="161"/>
      <c r="G237" s="161"/>
      <c r="H237" s="161"/>
      <c r="I237" s="161"/>
      <c r="J237" s="161"/>
    </row>
    <row r="238" spans="1:10" x14ac:dyDescent="0.35">
      <c r="A238" s="159"/>
      <c r="B238" s="160"/>
      <c r="C238" s="161"/>
      <c r="D238" s="161"/>
      <c r="E238" s="161"/>
      <c r="F238" s="161"/>
      <c r="G238" s="161"/>
      <c r="H238" s="161"/>
      <c r="I238" s="161"/>
      <c r="J238" s="161"/>
    </row>
    <row r="239" spans="1:10" x14ac:dyDescent="0.35">
      <c r="A239" s="159"/>
      <c r="B239" s="160"/>
      <c r="C239" s="161"/>
      <c r="D239" s="161"/>
      <c r="E239" s="161"/>
      <c r="F239" s="161"/>
      <c r="G239" s="161"/>
      <c r="H239" s="161"/>
      <c r="I239" s="161"/>
      <c r="J239" s="161"/>
    </row>
    <row r="240" spans="1:10" x14ac:dyDescent="0.35">
      <c r="A240" s="159"/>
      <c r="B240" s="160"/>
      <c r="C240" s="161"/>
      <c r="D240" s="161"/>
      <c r="E240" s="161"/>
      <c r="F240" s="161"/>
      <c r="G240" s="161"/>
      <c r="H240" s="161"/>
      <c r="I240" s="161"/>
      <c r="J240" s="161"/>
    </row>
    <row r="241" spans="1:10" x14ac:dyDescent="0.35">
      <c r="A241" s="159"/>
      <c r="B241" s="160"/>
      <c r="C241" s="161"/>
      <c r="D241" s="161"/>
      <c r="E241" s="161"/>
      <c r="F241" s="161"/>
      <c r="G241" s="161"/>
      <c r="H241" s="161"/>
      <c r="I241" s="161"/>
      <c r="J241" s="161"/>
    </row>
    <row r="242" spans="1:10" x14ac:dyDescent="0.35">
      <c r="A242" s="159"/>
      <c r="B242" s="160"/>
      <c r="C242" s="161"/>
      <c r="D242" s="161"/>
      <c r="E242" s="161"/>
      <c r="F242" s="161"/>
      <c r="G242" s="161"/>
      <c r="H242" s="161"/>
      <c r="I242" s="161"/>
      <c r="J242" s="161"/>
    </row>
    <row r="243" spans="1:10" x14ac:dyDescent="0.35">
      <c r="A243" s="159"/>
      <c r="B243" s="160"/>
      <c r="C243" s="161"/>
      <c r="D243" s="161"/>
      <c r="E243" s="161"/>
      <c r="F243" s="161"/>
      <c r="G243" s="161"/>
      <c r="H243" s="161"/>
      <c r="I243" s="161"/>
      <c r="J243" s="161"/>
    </row>
    <row r="244" spans="1:10" x14ac:dyDescent="0.35">
      <c r="A244" s="159"/>
      <c r="B244" s="160"/>
      <c r="C244" s="161"/>
      <c r="D244" s="161"/>
      <c r="E244" s="161"/>
      <c r="F244" s="161"/>
      <c r="G244" s="161"/>
      <c r="H244" s="161"/>
      <c r="I244" s="161"/>
      <c r="J244" s="161"/>
    </row>
    <row r="245" spans="1:10" x14ac:dyDescent="0.35">
      <c r="A245" s="159"/>
      <c r="B245" s="160"/>
      <c r="C245" s="159"/>
      <c r="D245" s="159"/>
      <c r="E245" s="159"/>
      <c r="F245" s="159"/>
      <c r="G245" s="159"/>
      <c r="H245" s="159"/>
      <c r="I245" s="159"/>
      <c r="J245" s="159"/>
    </row>
    <row r="246" spans="1:10" x14ac:dyDescent="0.35">
      <c r="A246" s="159"/>
      <c r="B246" s="160"/>
      <c r="C246" s="159"/>
      <c r="D246" s="159"/>
      <c r="E246" s="159"/>
      <c r="F246" s="159"/>
      <c r="G246" s="159"/>
      <c r="H246" s="159"/>
      <c r="I246" s="159"/>
      <c r="J246" s="159"/>
    </row>
    <row r="247" spans="1:10" x14ac:dyDescent="0.35">
      <c r="A247" s="159"/>
      <c r="B247" s="160"/>
      <c r="C247" s="159"/>
      <c r="D247" s="159"/>
      <c r="E247" s="159"/>
      <c r="F247" s="159"/>
      <c r="G247" s="159"/>
      <c r="H247" s="159"/>
      <c r="I247" s="159"/>
      <c r="J247" s="159"/>
    </row>
    <row r="248" spans="1:10" x14ac:dyDescent="0.35">
      <c r="A248" s="159"/>
      <c r="B248" s="160"/>
      <c r="C248" s="159"/>
      <c r="D248" s="159"/>
      <c r="E248" s="159"/>
      <c r="F248" s="159"/>
      <c r="G248" s="159"/>
      <c r="H248" s="159"/>
      <c r="I248" s="159"/>
      <c r="J248" s="159"/>
    </row>
    <row r="249" spans="1:10" x14ac:dyDescent="0.35">
      <c r="A249" s="159"/>
      <c r="B249" s="160"/>
      <c r="C249" s="159"/>
      <c r="D249" s="159"/>
      <c r="E249" s="159"/>
      <c r="F249" s="159"/>
      <c r="G249" s="159"/>
      <c r="H249" s="159"/>
      <c r="I249" s="159"/>
      <c r="J249" s="159"/>
    </row>
    <row r="250" spans="1:10" x14ac:dyDescent="0.35">
      <c r="A250" s="159"/>
      <c r="B250" s="160"/>
      <c r="C250" s="159"/>
      <c r="D250" s="159"/>
      <c r="E250" s="159"/>
      <c r="F250" s="159"/>
      <c r="G250" s="159"/>
      <c r="H250" s="159"/>
      <c r="I250" s="159"/>
      <c r="J250" s="159"/>
    </row>
    <row r="251" spans="1:10" x14ac:dyDescent="0.35">
      <c r="A251" s="159"/>
      <c r="B251" s="159"/>
      <c r="C251" s="159"/>
      <c r="D251" s="159"/>
      <c r="E251" s="159"/>
      <c r="F251" s="159"/>
      <c r="G251" s="159"/>
      <c r="H251" s="159"/>
      <c r="I251" s="159"/>
      <c r="J251" s="159"/>
    </row>
  </sheetData>
  <pageMargins left="0.7" right="0.7" top="0.75" bottom="0.75" header="0.3" footer="0.3"/>
  <pageSetup paperSize="9" orientation="portrait" horizontalDpi="300" verticalDpi="30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B32"/>
  <sheetViews>
    <sheetView workbookViewId="0"/>
  </sheetViews>
  <sheetFormatPr defaultColWidth="10.90625" defaultRowHeight="14.5" x14ac:dyDescent="0.35"/>
  <cols>
    <col min="1" max="1" width="25.81640625" customWidth="1"/>
    <col min="2" max="2" width="23.08984375" customWidth="1"/>
  </cols>
  <sheetData>
    <row r="1" spans="1:2" x14ac:dyDescent="0.35">
      <c r="A1" s="48" t="s">
        <v>342</v>
      </c>
      <c r="B1" s="48"/>
    </row>
    <row r="2" spans="1:2" x14ac:dyDescent="0.35">
      <c r="A2" s="48" t="s">
        <v>128</v>
      </c>
      <c r="B2" s="48"/>
    </row>
    <row r="3" spans="1:2" x14ac:dyDescent="0.35">
      <c r="A3" s="48" t="s">
        <v>142</v>
      </c>
      <c r="B3" s="48"/>
    </row>
    <row r="4" spans="1:2" x14ac:dyDescent="0.35">
      <c r="A4" s="48" t="s">
        <v>140</v>
      </c>
      <c r="B4" s="48"/>
    </row>
    <row r="5" spans="1:2" ht="15.5" customHeight="1" x14ac:dyDescent="0.35">
      <c r="A5" s="48" t="s">
        <v>144</v>
      </c>
      <c r="B5" s="49"/>
    </row>
    <row r="6" spans="1:2" ht="15.5" customHeight="1" x14ac:dyDescent="0.35">
      <c r="A6" s="48" t="s">
        <v>138</v>
      </c>
      <c r="B6" s="49"/>
    </row>
    <row r="7" spans="1:2" ht="15.5" customHeight="1" x14ac:dyDescent="0.35">
      <c r="A7" s="48" t="s">
        <v>146</v>
      </c>
      <c r="B7" s="49"/>
    </row>
    <row r="8" spans="1:2" ht="15.5" customHeight="1" x14ac:dyDescent="0.35">
      <c r="A8" s="48" t="s">
        <v>293</v>
      </c>
      <c r="B8" s="49"/>
    </row>
    <row r="9" spans="1:2" ht="15.5" customHeight="1" x14ac:dyDescent="0.35">
      <c r="A9" s="48" t="s">
        <v>213</v>
      </c>
      <c r="B9" s="49"/>
    </row>
    <row r="10" spans="1:2" ht="15.5" customHeight="1" x14ac:dyDescent="0.35">
      <c r="A10" s="48" t="s">
        <v>125</v>
      </c>
      <c r="B10" s="49"/>
    </row>
    <row r="11" spans="1:2" ht="15.5" customHeight="1" x14ac:dyDescent="0.35">
      <c r="A11" s="48" t="s">
        <v>136</v>
      </c>
      <c r="B11" s="49"/>
    </row>
    <row r="12" spans="1:2" ht="15.5" customHeight="1" x14ac:dyDescent="0.35">
      <c r="A12" s="48" t="s">
        <v>134</v>
      </c>
      <c r="B12" s="49"/>
    </row>
    <row r="13" spans="1:2" ht="15.5" customHeight="1" x14ac:dyDescent="0.35">
      <c r="A13" s="48" t="s">
        <v>248</v>
      </c>
      <c r="B13" s="49"/>
    </row>
    <row r="14" spans="1:2" ht="15.5" customHeight="1" x14ac:dyDescent="0.35">
      <c r="A14" s="48" t="s">
        <v>130</v>
      </c>
      <c r="B14" s="49"/>
    </row>
    <row r="15" spans="1:2" x14ac:dyDescent="0.35">
      <c r="A15" s="48" t="s">
        <v>132</v>
      </c>
      <c r="B15" s="48"/>
    </row>
    <row r="16" spans="1:2" x14ac:dyDescent="0.35">
      <c r="A16" s="48" t="s">
        <v>122</v>
      </c>
      <c r="B16" s="48"/>
    </row>
    <row r="17" spans="1:2" x14ac:dyDescent="0.35">
      <c r="A17" s="48" t="s">
        <v>329</v>
      </c>
      <c r="B17" s="48"/>
    </row>
    <row r="18" spans="1:2" x14ac:dyDescent="0.35">
      <c r="A18" s="48"/>
      <c r="B18" s="48"/>
    </row>
    <row r="19" spans="1:2" x14ac:dyDescent="0.35">
      <c r="A19" s="48" t="s">
        <v>168</v>
      </c>
      <c r="B19" s="48"/>
    </row>
    <row r="20" spans="1:2" x14ac:dyDescent="0.35">
      <c r="A20" s="48" t="s">
        <v>166</v>
      </c>
      <c r="B20" s="48"/>
    </row>
    <row r="21" spans="1:2" x14ac:dyDescent="0.35">
      <c r="A21" s="48" t="s">
        <v>123</v>
      </c>
      <c r="B21" s="48"/>
    </row>
    <row r="22" spans="1:2" x14ac:dyDescent="0.35">
      <c r="A22" s="48" t="s">
        <v>164</v>
      </c>
      <c r="B22" s="48"/>
    </row>
    <row r="23" spans="1:2" x14ac:dyDescent="0.35">
      <c r="A23" s="48" t="s">
        <v>162</v>
      </c>
      <c r="B23" s="48"/>
    </row>
    <row r="24" spans="1:2" x14ac:dyDescent="0.35">
      <c r="A24" s="48" t="s">
        <v>160</v>
      </c>
      <c r="B24" s="48"/>
    </row>
    <row r="25" spans="1:2" x14ac:dyDescent="0.35">
      <c r="A25" s="48" t="s">
        <v>158</v>
      </c>
      <c r="B25" s="48"/>
    </row>
    <row r="26" spans="1:2" x14ac:dyDescent="0.35">
      <c r="A26" s="48" t="s">
        <v>156</v>
      </c>
      <c r="B26" s="48"/>
    </row>
    <row r="27" spans="1:2" x14ac:dyDescent="0.35">
      <c r="A27" s="48" t="s">
        <v>154</v>
      </c>
      <c r="B27" s="48"/>
    </row>
    <row r="28" spans="1:2" x14ac:dyDescent="0.35">
      <c r="A28" s="48" t="s">
        <v>152</v>
      </c>
      <c r="B28" s="48"/>
    </row>
    <row r="29" spans="1:2" x14ac:dyDescent="0.35">
      <c r="A29" t="s">
        <v>150</v>
      </c>
    </row>
    <row r="30" spans="1:2" x14ac:dyDescent="0.35">
      <c r="A30" t="s">
        <v>148</v>
      </c>
    </row>
    <row r="31" spans="1:2" x14ac:dyDescent="0.35">
      <c r="A31" t="s">
        <v>355</v>
      </c>
    </row>
    <row r="32" spans="1:2" x14ac:dyDescent="0.35">
      <c r="A32" t="s">
        <v>356</v>
      </c>
    </row>
  </sheetData>
  <pageMargins left="0.7" right="0.7" top="0.75" bottom="0.75" header="0.3" footer="0.3"/>
  <pageSetup paperSize="9" orientation="portrait" horizontalDpi="300" verticalDpi="30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J49"/>
  <sheetViews>
    <sheetView showGridLines="0" zoomScaleNormal="100" workbookViewId="0"/>
  </sheetViews>
  <sheetFormatPr defaultColWidth="10.90625" defaultRowHeight="14.5" x14ac:dyDescent="0.35"/>
  <cols>
    <col min="1" max="1" width="25.6328125" customWidth="1"/>
    <col min="2" max="2" width="43.453125" customWidth="1"/>
    <col min="3" max="3" width="10.81640625" customWidth="1"/>
    <col min="4" max="4" width="21.08984375" customWidth="1"/>
    <col min="5" max="5" width="27.81640625" customWidth="1"/>
    <col min="7" max="7" width="91.08984375" customWidth="1"/>
  </cols>
  <sheetData>
    <row r="1" spans="1:10" ht="16" customHeight="1" x14ac:dyDescent="0.35">
      <c r="A1" s="84" t="s">
        <v>5</v>
      </c>
      <c r="B1" s="85" t="s">
        <v>87</v>
      </c>
      <c r="C1" s="54" t="s">
        <v>6</v>
      </c>
      <c r="D1" s="86" t="s">
        <v>7</v>
      </c>
      <c r="E1" s="55" t="s">
        <v>8</v>
      </c>
      <c r="F1" s="6"/>
      <c r="G1" s="6"/>
    </row>
    <row r="2" spans="1:10" ht="31" customHeight="1" x14ac:dyDescent="0.35">
      <c r="A2" s="87" t="s">
        <v>9</v>
      </c>
      <c r="B2" s="88" t="s">
        <v>31</v>
      </c>
      <c r="C2" s="89" t="s">
        <v>10</v>
      </c>
      <c r="D2" s="90" t="s">
        <v>17</v>
      </c>
      <c r="E2" s="91" t="s">
        <v>11</v>
      </c>
      <c r="F2" s="92"/>
      <c r="H2" s="56"/>
      <c r="I2" s="56"/>
      <c r="J2" s="56"/>
    </row>
    <row r="3" spans="1:10" ht="15.5" customHeight="1" x14ac:dyDescent="0.35">
      <c r="A3" s="93"/>
      <c r="B3" s="94"/>
      <c r="C3" s="95" t="s">
        <v>12</v>
      </c>
      <c r="D3" s="96">
        <v>280</v>
      </c>
      <c r="E3" s="57" t="s">
        <v>13</v>
      </c>
      <c r="F3" s="92"/>
      <c r="H3" s="56"/>
      <c r="I3" s="56"/>
      <c r="J3" s="56"/>
    </row>
    <row r="4" spans="1:10" ht="15.5" customHeight="1" x14ac:dyDescent="0.35">
      <c r="A4" s="97"/>
      <c r="B4" s="95" t="s">
        <v>37</v>
      </c>
      <c r="C4" s="58" t="s">
        <v>14</v>
      </c>
      <c r="D4" s="129" t="s">
        <v>15</v>
      </c>
      <c r="E4" s="59" t="s">
        <v>11</v>
      </c>
      <c r="F4" s="92"/>
      <c r="H4" s="56"/>
      <c r="I4" s="56"/>
      <c r="J4" s="56"/>
    </row>
    <row r="5" spans="1:10" ht="15.5" customHeight="1" x14ac:dyDescent="0.35">
      <c r="A5" s="93"/>
      <c r="B5" s="99" t="s">
        <v>93</v>
      </c>
      <c r="C5" s="60" t="s">
        <v>16</v>
      </c>
      <c r="D5" s="100" t="s">
        <v>17</v>
      </c>
      <c r="E5" s="61" t="s">
        <v>11</v>
      </c>
      <c r="F5" s="92"/>
      <c r="H5" s="56"/>
      <c r="I5" s="56"/>
      <c r="J5" s="56"/>
    </row>
    <row r="6" spans="1:10" ht="15.5" customHeight="1" x14ac:dyDescent="0.35">
      <c r="A6" s="97"/>
      <c r="B6" s="101" t="s">
        <v>93</v>
      </c>
      <c r="C6" s="102" t="s">
        <v>18</v>
      </c>
      <c r="D6" s="103" t="s">
        <v>17</v>
      </c>
      <c r="E6" s="104" t="s">
        <v>11</v>
      </c>
      <c r="F6" s="92"/>
      <c r="H6" s="56"/>
      <c r="I6" s="56"/>
      <c r="J6" s="56"/>
    </row>
    <row r="7" spans="1:10" ht="15.5" customHeight="1" x14ac:dyDescent="0.35">
      <c r="A7" s="97"/>
      <c r="B7" s="101" t="s">
        <v>93</v>
      </c>
      <c r="C7" s="102" t="s">
        <v>19</v>
      </c>
      <c r="D7" s="105">
        <v>380</v>
      </c>
      <c r="E7" s="62" t="s">
        <v>11</v>
      </c>
      <c r="F7" s="92"/>
      <c r="H7" s="56"/>
      <c r="I7" s="56"/>
      <c r="J7" s="56"/>
    </row>
    <row r="8" spans="1:10" ht="15.5" customHeight="1" x14ac:dyDescent="0.35">
      <c r="A8" s="93"/>
      <c r="B8" s="94" t="s">
        <v>93</v>
      </c>
      <c r="C8" s="95" t="s">
        <v>12</v>
      </c>
      <c r="D8" s="106">
        <v>290</v>
      </c>
      <c r="E8" s="63" t="s">
        <v>13</v>
      </c>
      <c r="F8" s="92"/>
      <c r="H8" s="56"/>
      <c r="I8" s="56"/>
      <c r="J8" s="56"/>
    </row>
    <row r="9" spans="1:10" ht="15.5" customHeight="1" x14ac:dyDescent="0.35">
      <c r="A9" s="97"/>
      <c r="B9" s="107" t="s">
        <v>88</v>
      </c>
      <c r="C9" s="98" t="s">
        <v>20</v>
      </c>
      <c r="D9" s="108" t="s">
        <v>21</v>
      </c>
      <c r="E9" s="64" t="s">
        <v>11</v>
      </c>
      <c r="F9" s="6"/>
    </row>
    <row r="10" spans="1:10" ht="15.5" customHeight="1" x14ac:dyDescent="0.35">
      <c r="A10" s="97"/>
      <c r="B10" s="99" t="s">
        <v>89</v>
      </c>
      <c r="C10" s="109" t="s">
        <v>22</v>
      </c>
      <c r="D10" s="110" t="s">
        <v>23</v>
      </c>
      <c r="E10" s="111" t="s">
        <v>36</v>
      </c>
      <c r="F10" s="6"/>
    </row>
    <row r="11" spans="1:10" ht="15.5" customHeight="1" x14ac:dyDescent="0.35">
      <c r="A11" s="97"/>
      <c r="B11" s="95"/>
      <c r="C11" s="95" t="s">
        <v>12</v>
      </c>
      <c r="D11" s="96">
        <v>310</v>
      </c>
      <c r="E11" s="62" t="s">
        <v>13</v>
      </c>
      <c r="F11" s="6"/>
    </row>
    <row r="12" spans="1:10" ht="16" customHeight="1" x14ac:dyDescent="0.35">
      <c r="A12" s="112"/>
      <c r="B12" s="113" t="s">
        <v>90</v>
      </c>
      <c r="C12" s="114" t="s">
        <v>12</v>
      </c>
      <c r="D12" s="115">
        <v>311</v>
      </c>
      <c r="E12" s="65" t="s">
        <v>13</v>
      </c>
      <c r="F12" s="6"/>
      <c r="G12" s="6"/>
    </row>
    <row r="13" spans="1:10" ht="31" customHeight="1" x14ac:dyDescent="0.35">
      <c r="A13" s="87" t="s">
        <v>24</v>
      </c>
      <c r="B13" s="90" t="s">
        <v>91</v>
      </c>
      <c r="C13" s="127" t="s">
        <v>10</v>
      </c>
      <c r="D13" s="127">
        <v>550</v>
      </c>
      <c r="E13" s="131" t="s">
        <v>11</v>
      </c>
      <c r="F13" s="6"/>
      <c r="G13" s="6"/>
    </row>
    <row r="14" spans="1:10" ht="15.5" customHeight="1" x14ac:dyDescent="0.35">
      <c r="A14" s="97"/>
      <c r="B14" s="117" t="s">
        <v>91</v>
      </c>
      <c r="C14" s="103" t="s">
        <v>14</v>
      </c>
      <c r="D14" s="117">
        <v>550</v>
      </c>
      <c r="E14" s="130" t="s">
        <v>11</v>
      </c>
      <c r="F14" s="6"/>
      <c r="G14" s="6"/>
    </row>
    <row r="15" spans="1:10" ht="15.5" customHeight="1" x14ac:dyDescent="0.35">
      <c r="A15" s="97"/>
      <c r="B15" s="117" t="s">
        <v>91</v>
      </c>
      <c r="C15" s="103" t="s">
        <v>16</v>
      </c>
      <c r="D15" s="117">
        <v>550</v>
      </c>
      <c r="E15" s="130" t="s">
        <v>11</v>
      </c>
      <c r="F15" s="6"/>
      <c r="G15" s="6"/>
    </row>
    <row r="16" spans="1:10" ht="15.5" customHeight="1" x14ac:dyDescent="0.35">
      <c r="A16" s="97"/>
      <c r="B16" s="117" t="s">
        <v>91</v>
      </c>
      <c r="C16" s="103" t="s">
        <v>18</v>
      </c>
      <c r="D16" s="117">
        <v>550</v>
      </c>
      <c r="E16" s="130" t="s">
        <v>11</v>
      </c>
      <c r="F16" s="6"/>
      <c r="G16" s="6"/>
    </row>
    <row r="17" spans="1:7" ht="15.5" customHeight="1" x14ac:dyDescent="0.35">
      <c r="A17" s="97"/>
      <c r="B17" s="117" t="s">
        <v>91</v>
      </c>
      <c r="C17" s="103" t="s">
        <v>19</v>
      </c>
      <c r="D17" s="117">
        <v>330</v>
      </c>
      <c r="E17" s="130" t="s">
        <v>11</v>
      </c>
      <c r="F17" s="6"/>
      <c r="G17" s="6"/>
    </row>
    <row r="18" spans="1:7" ht="15.5" customHeight="1" x14ac:dyDescent="0.35">
      <c r="A18" s="97"/>
      <c r="B18" s="117" t="s">
        <v>91</v>
      </c>
      <c r="C18" s="103" t="s">
        <v>20</v>
      </c>
      <c r="D18" s="117">
        <v>310</v>
      </c>
      <c r="E18" s="130" t="s">
        <v>11</v>
      </c>
      <c r="F18" s="6"/>
      <c r="G18" s="6"/>
    </row>
    <row r="19" spans="1:7" ht="62" customHeight="1" x14ac:dyDescent="0.35">
      <c r="A19" s="97"/>
      <c r="B19" s="117" t="s">
        <v>91</v>
      </c>
      <c r="C19" s="128" t="s">
        <v>12</v>
      </c>
      <c r="D19" s="96" t="s">
        <v>358</v>
      </c>
      <c r="E19" s="132" t="s">
        <v>13</v>
      </c>
      <c r="F19" s="6"/>
      <c r="G19" s="6"/>
    </row>
    <row r="20" spans="1:7" ht="15.5" customHeight="1" x14ac:dyDescent="0.35">
      <c r="A20" s="97"/>
      <c r="B20" s="99" t="s">
        <v>89</v>
      </c>
      <c r="C20" s="109" t="s">
        <v>40</v>
      </c>
      <c r="D20" s="110">
        <v>980</v>
      </c>
      <c r="E20" s="66" t="s">
        <v>25</v>
      </c>
      <c r="F20" s="6"/>
      <c r="G20" s="6"/>
    </row>
    <row r="21" spans="1:7" ht="31" customHeight="1" x14ac:dyDescent="0.35">
      <c r="A21" s="97"/>
      <c r="B21" s="94" t="s">
        <v>89</v>
      </c>
      <c r="C21" s="95" t="s">
        <v>12</v>
      </c>
      <c r="D21" s="118" t="s">
        <v>26</v>
      </c>
      <c r="E21" s="59" t="s">
        <v>13</v>
      </c>
      <c r="F21" s="6"/>
      <c r="G21" s="6"/>
    </row>
    <row r="22" spans="1:7" ht="15.5" customHeight="1" x14ac:dyDescent="0.35">
      <c r="A22" s="97"/>
      <c r="B22" s="107" t="s">
        <v>92</v>
      </c>
      <c r="C22" s="98" t="s">
        <v>27</v>
      </c>
      <c r="D22" s="108">
        <v>340</v>
      </c>
      <c r="E22" s="59" t="s">
        <v>28</v>
      </c>
      <c r="F22" s="6"/>
      <c r="G22" s="6"/>
    </row>
    <row r="23" spans="1:7" ht="31.5" customHeight="1" x14ac:dyDescent="0.35">
      <c r="A23" s="97"/>
      <c r="B23" s="101" t="s">
        <v>90</v>
      </c>
      <c r="C23" s="102" t="s">
        <v>12</v>
      </c>
      <c r="D23" s="119" t="s">
        <v>29</v>
      </c>
      <c r="E23" s="62" t="s">
        <v>13</v>
      </c>
      <c r="F23" s="6"/>
      <c r="G23" s="6"/>
    </row>
    <row r="24" spans="1:7" ht="31" customHeight="1" x14ac:dyDescent="0.35">
      <c r="A24" s="121" t="s">
        <v>49</v>
      </c>
      <c r="B24" s="67" t="s">
        <v>50</v>
      </c>
      <c r="C24" s="68" t="s">
        <v>22</v>
      </c>
      <c r="D24" s="133">
        <v>151</v>
      </c>
      <c r="E24" s="134" t="s">
        <v>36</v>
      </c>
      <c r="F24" s="6"/>
      <c r="G24" s="6"/>
    </row>
    <row r="25" spans="1:7" ht="31" customHeight="1" x14ac:dyDescent="0.35">
      <c r="A25" s="124"/>
      <c r="B25" s="69" t="s">
        <v>51</v>
      </c>
      <c r="C25" s="70" t="s">
        <v>10</v>
      </c>
      <c r="D25" s="135" t="s">
        <v>30</v>
      </c>
      <c r="E25" s="136" t="s">
        <v>11</v>
      </c>
      <c r="F25" s="6"/>
      <c r="G25" s="6"/>
    </row>
    <row r="26" spans="1:7" ht="31" customHeight="1" x14ac:dyDescent="0.35">
      <c r="A26" s="124"/>
      <c r="B26" s="69" t="s">
        <v>56</v>
      </c>
      <c r="C26" s="70" t="s">
        <v>14</v>
      </c>
      <c r="D26" s="135" t="s">
        <v>30</v>
      </c>
      <c r="E26" s="136" t="s">
        <v>11</v>
      </c>
      <c r="F26" s="6"/>
      <c r="G26" s="6"/>
    </row>
    <row r="27" spans="1:7" ht="31" customHeight="1" x14ac:dyDescent="0.35">
      <c r="A27" s="120"/>
      <c r="B27" s="71" t="s">
        <v>52</v>
      </c>
      <c r="C27" s="70" t="s">
        <v>16</v>
      </c>
      <c r="D27" s="135" t="s">
        <v>30</v>
      </c>
      <c r="E27" s="136" t="s">
        <v>11</v>
      </c>
      <c r="F27" s="6"/>
      <c r="G27" s="6"/>
    </row>
    <row r="28" spans="1:7" ht="31" customHeight="1" x14ac:dyDescent="0.35">
      <c r="A28" s="120"/>
      <c r="B28" s="71" t="s">
        <v>53</v>
      </c>
      <c r="C28" s="70" t="s">
        <v>18</v>
      </c>
      <c r="D28" s="135" t="s">
        <v>30</v>
      </c>
      <c r="E28" s="136" t="s">
        <v>11</v>
      </c>
      <c r="F28" s="6"/>
      <c r="G28" s="6"/>
    </row>
    <row r="29" spans="1:7" ht="31.5" customHeight="1" x14ac:dyDescent="0.35">
      <c r="A29" s="120"/>
      <c r="B29" s="71" t="s">
        <v>54</v>
      </c>
      <c r="C29" s="70" t="s">
        <v>20</v>
      </c>
      <c r="D29" s="135" t="s">
        <v>55</v>
      </c>
      <c r="E29" s="136" t="s">
        <v>11</v>
      </c>
      <c r="F29" s="6"/>
      <c r="G29" s="6"/>
    </row>
    <row r="30" spans="1:7" ht="15.5" customHeight="1" x14ac:dyDescent="0.35">
      <c r="A30" s="176" t="s">
        <v>62</v>
      </c>
      <c r="B30" s="72" t="s">
        <v>31</v>
      </c>
      <c r="C30" s="73" t="s">
        <v>10</v>
      </c>
      <c r="D30" s="116">
        <v>360</v>
      </c>
      <c r="E30" s="74" t="s">
        <v>11</v>
      </c>
      <c r="F30" s="6"/>
      <c r="G30" s="6"/>
    </row>
    <row r="31" spans="1:7" ht="15.5" customHeight="1" x14ac:dyDescent="0.35">
      <c r="A31" s="177"/>
      <c r="B31" s="75" t="s">
        <v>37</v>
      </c>
      <c r="C31" s="76" t="s">
        <v>14</v>
      </c>
      <c r="D31" s="105">
        <v>360</v>
      </c>
      <c r="E31" s="62" t="s">
        <v>11</v>
      </c>
      <c r="F31" s="6"/>
      <c r="G31" s="6"/>
    </row>
    <row r="32" spans="1:7" ht="15.5" customHeight="1" x14ac:dyDescent="0.35">
      <c r="A32" s="177"/>
      <c r="B32" s="75" t="s">
        <v>39</v>
      </c>
      <c r="C32" s="76" t="s">
        <v>16</v>
      </c>
      <c r="D32" s="105">
        <v>360</v>
      </c>
      <c r="E32" s="62" t="s">
        <v>11</v>
      </c>
      <c r="F32" s="6"/>
      <c r="G32" s="6"/>
    </row>
    <row r="33" spans="1:7" ht="15.5" customHeight="1" x14ac:dyDescent="0.35">
      <c r="A33" s="122"/>
      <c r="B33" s="75" t="s">
        <v>32</v>
      </c>
      <c r="C33" s="76" t="s">
        <v>18</v>
      </c>
      <c r="D33" s="105">
        <v>360</v>
      </c>
      <c r="E33" s="62" t="s">
        <v>11</v>
      </c>
      <c r="F33" s="6"/>
      <c r="G33" s="6"/>
    </row>
    <row r="34" spans="1:7" ht="15.5" customHeight="1" x14ac:dyDescent="0.35">
      <c r="A34" s="122"/>
      <c r="B34" s="75" t="s">
        <v>38</v>
      </c>
      <c r="C34" s="76" t="s">
        <v>20</v>
      </c>
      <c r="D34" s="105">
        <v>210</v>
      </c>
      <c r="E34" s="62" t="s">
        <v>11</v>
      </c>
      <c r="F34" s="6"/>
      <c r="G34" s="6"/>
    </row>
    <row r="35" spans="1:7" ht="20.5" customHeight="1" x14ac:dyDescent="0.35">
      <c r="A35" s="123"/>
      <c r="B35" s="125" t="s">
        <v>33</v>
      </c>
      <c r="C35" s="77" t="s">
        <v>22</v>
      </c>
      <c r="D35" s="126">
        <v>152</v>
      </c>
      <c r="E35" s="78" t="s">
        <v>11</v>
      </c>
      <c r="F35" s="6"/>
      <c r="G35" s="6"/>
    </row>
    <row r="36" spans="1:7" ht="15.5" customHeight="1" x14ac:dyDescent="0.35">
      <c r="A36" s="176" t="s">
        <v>34</v>
      </c>
      <c r="B36" s="73" t="s">
        <v>31</v>
      </c>
      <c r="C36" s="73" t="s">
        <v>10</v>
      </c>
      <c r="D36" s="116">
        <v>370</v>
      </c>
      <c r="E36" s="74" t="s">
        <v>11</v>
      </c>
      <c r="F36" s="6"/>
      <c r="G36" s="6"/>
    </row>
    <row r="37" spans="1:7" ht="15.5" customHeight="1" x14ac:dyDescent="0.35">
      <c r="A37" s="177"/>
      <c r="B37" s="76" t="s">
        <v>37</v>
      </c>
      <c r="C37" s="76" t="s">
        <v>14</v>
      </c>
      <c r="D37" s="105">
        <v>370</v>
      </c>
      <c r="E37" s="62" t="s">
        <v>11</v>
      </c>
      <c r="F37" s="6"/>
      <c r="G37" s="6"/>
    </row>
    <row r="38" spans="1:7" ht="15.5" customHeight="1" x14ac:dyDescent="0.35">
      <c r="A38" s="177"/>
      <c r="B38" s="76" t="s">
        <v>39</v>
      </c>
      <c r="C38" s="76" t="s">
        <v>16</v>
      </c>
      <c r="D38" s="105">
        <v>370</v>
      </c>
      <c r="E38" s="62" t="s">
        <v>11</v>
      </c>
      <c r="F38" s="6"/>
      <c r="G38" s="6"/>
    </row>
    <row r="39" spans="1:7" ht="15.5" customHeight="1" x14ac:dyDescent="0.35">
      <c r="A39" s="177"/>
      <c r="B39" s="76" t="s">
        <v>32</v>
      </c>
      <c r="C39" s="76" t="s">
        <v>18</v>
      </c>
      <c r="D39" s="105">
        <v>370</v>
      </c>
      <c r="E39" s="62" t="s">
        <v>11</v>
      </c>
      <c r="F39" s="6"/>
      <c r="G39" s="6"/>
    </row>
    <row r="40" spans="1:7" ht="15.5" customHeight="1" x14ac:dyDescent="0.35">
      <c r="A40" s="177"/>
      <c r="B40" s="76" t="s">
        <v>38</v>
      </c>
      <c r="C40" s="76" t="s">
        <v>20</v>
      </c>
      <c r="D40" s="105">
        <v>220</v>
      </c>
      <c r="E40" s="62" t="s">
        <v>11</v>
      </c>
      <c r="F40" s="6"/>
      <c r="G40" s="6"/>
    </row>
    <row r="41" spans="1:7" ht="16" customHeight="1" x14ac:dyDescent="0.35">
      <c r="A41" s="178"/>
      <c r="B41" s="77" t="s">
        <v>35</v>
      </c>
      <c r="C41" s="77" t="s">
        <v>22</v>
      </c>
      <c r="D41" s="126">
        <v>153</v>
      </c>
      <c r="E41" s="78" t="s">
        <v>11</v>
      </c>
    </row>
    <row r="42" spans="1:7" ht="16" customHeight="1" x14ac:dyDescent="0.35">
      <c r="A42" s="51" t="s">
        <v>63</v>
      </c>
      <c r="B42" s="52" t="s">
        <v>41</v>
      </c>
      <c r="C42" s="79" t="s">
        <v>12</v>
      </c>
      <c r="D42" s="53">
        <v>311</v>
      </c>
      <c r="E42" s="80" t="s">
        <v>13</v>
      </c>
    </row>
    <row r="43" spans="1:7" ht="15.5" customHeight="1" x14ac:dyDescent="0.35">
      <c r="A43" s="179" t="s">
        <v>42</v>
      </c>
      <c r="B43" s="50" t="s">
        <v>31</v>
      </c>
      <c r="C43" s="75" t="s">
        <v>12</v>
      </c>
      <c r="D43" s="81">
        <v>280</v>
      </c>
      <c r="E43" s="63" t="s">
        <v>13</v>
      </c>
    </row>
    <row r="44" spans="1:7" ht="15.5" customHeight="1" x14ac:dyDescent="0.35">
      <c r="A44" s="180"/>
      <c r="B44" s="50" t="s">
        <v>43</v>
      </c>
      <c r="C44" s="75" t="s">
        <v>12</v>
      </c>
      <c r="D44" s="81" t="s">
        <v>45</v>
      </c>
      <c r="E44" s="63" t="s">
        <v>13</v>
      </c>
    </row>
    <row r="45" spans="1:7" ht="15.5" customHeight="1" x14ac:dyDescent="0.35">
      <c r="A45" s="180"/>
      <c r="B45" s="50" t="s">
        <v>38</v>
      </c>
      <c r="C45" s="75" t="s">
        <v>12</v>
      </c>
      <c r="D45" s="81" t="s">
        <v>46</v>
      </c>
      <c r="E45" s="63" t="s">
        <v>13</v>
      </c>
    </row>
    <row r="46" spans="1:7" ht="16" customHeight="1" x14ac:dyDescent="0.35">
      <c r="A46" s="181"/>
      <c r="B46" s="50" t="s">
        <v>44</v>
      </c>
      <c r="C46" s="75" t="s">
        <v>12</v>
      </c>
      <c r="D46" s="81" t="s">
        <v>47</v>
      </c>
      <c r="E46" s="63" t="s">
        <v>13</v>
      </c>
    </row>
    <row r="47" spans="1:7" ht="16" customHeight="1" x14ac:dyDescent="0.35">
      <c r="A47" s="176" t="s">
        <v>70</v>
      </c>
      <c r="B47" s="89" t="s">
        <v>60</v>
      </c>
      <c r="C47" s="72" t="s">
        <v>61</v>
      </c>
      <c r="D47" s="116">
        <v>380</v>
      </c>
      <c r="E47" s="74" t="s">
        <v>11</v>
      </c>
    </row>
    <row r="48" spans="1:7" ht="31.5" customHeight="1" x14ac:dyDescent="0.35">
      <c r="A48" s="177"/>
      <c r="B48" s="101" t="s">
        <v>94</v>
      </c>
      <c r="C48" s="75" t="s">
        <v>71</v>
      </c>
      <c r="D48" s="105">
        <v>150</v>
      </c>
      <c r="E48" s="62" t="s">
        <v>11</v>
      </c>
    </row>
    <row r="49" spans="1:5" ht="124.5" customHeight="1" x14ac:dyDescent="0.35">
      <c r="A49" s="178"/>
      <c r="B49" s="82" t="s">
        <v>75</v>
      </c>
      <c r="C49" s="83"/>
      <c r="D49" s="126"/>
      <c r="E49" s="78"/>
    </row>
  </sheetData>
  <mergeCells count="4">
    <mergeCell ref="A30:A32"/>
    <mergeCell ref="A36:A41"/>
    <mergeCell ref="A43:A46"/>
    <mergeCell ref="A47:A49"/>
  </mergeCells>
  <pageMargins left="0.7" right="0.7" top="0.75" bottom="0.75" header="0.3" footer="0.3"/>
  <pageSetup paperSize="9"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9" ma:contentTypeDescription="Create a new document." ma:contentTypeScope="" ma:versionID="bbe9588b99ac0fd282d4758bef350605">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fde598f1fe38cd6dee17c787b68c48aa"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ACA9A790-FBC1-4083-9529-A5D9D33BCCDA}"/>
</file>

<file path=customXml/itemProps2.xml><?xml version="1.0" encoding="utf-8"?>
<ds:datastoreItem xmlns:ds="http://schemas.openxmlformats.org/officeDocument/2006/customXml" ds:itemID="{F6F39E0A-0326-48E0-9531-632258EC37EC}"/>
</file>

<file path=customXml/itemProps3.xml><?xml version="1.0" encoding="utf-8"?>
<ds:datastoreItem xmlns:ds="http://schemas.openxmlformats.org/officeDocument/2006/customXml" ds:itemID="{E6496766-EB74-4F1C-AD84-3126A236DD4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8</vt:i4>
      </vt:variant>
    </vt:vector>
  </HeadingPairs>
  <TitlesOfParts>
    <vt:vector size="18" baseType="lpstr">
      <vt:lpstr>Notes</vt:lpstr>
      <vt:lpstr>Table 1</vt:lpstr>
      <vt:lpstr>Table 2 real terms</vt:lpstr>
      <vt:lpstr>Charts</vt:lpstr>
      <vt:lpstr>camhs</vt:lpstr>
      <vt:lpstr>camhs_real</vt:lpstr>
      <vt:lpstr>Data - cash terms</vt:lpstr>
      <vt:lpstr>Data - real terms</vt:lpstr>
      <vt:lpstr>look ups</vt:lpstr>
      <vt:lpstr>Report Logic</vt:lpstr>
      <vt:lpstr>all_exp_names</vt:lpstr>
      <vt:lpstr>all_exp_names_real</vt:lpstr>
      <vt:lpstr>Board</vt:lpstr>
      <vt:lpstr>expenditure_type</vt:lpstr>
      <vt:lpstr>hb</vt:lpstr>
      <vt:lpstr>variables</vt:lpstr>
      <vt:lpstr>Year</vt:lpstr>
      <vt:lpstr>years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ronaai01</dc:creator>
  <cp:lastModifiedBy>Rachael Bainbridge</cp:lastModifiedBy>
  <dcterms:created xsi:type="dcterms:W3CDTF">2022-03-10T13:04:49Z</dcterms:created>
  <dcterms:modified xsi:type="dcterms:W3CDTF">2024-03-12T08:28:57Z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ies>
</file>