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nssstats01\SexualHealth\Topics\TeenagePregnancies\Publications\2024\Tables_3_final\"/>
    </mc:Choice>
  </mc:AlternateContent>
  <xr:revisionPtr revIDLastSave="0" documentId="13_ncr:1_{101E466A-7AB9-4C71-A850-DD1F85D585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1" sheetId="1" r:id="rId1"/>
    <sheet name="Table1data" sheetId="4" state="hidden" r:id="rId2"/>
    <sheet name="Figure1" sheetId="7" r:id="rId3"/>
    <sheet name="Figure1data" sheetId="6" state="hidden" r:id="rId4"/>
  </sheets>
  <definedNames>
    <definedName name="_xlnm.Print_Area" localSheetId="0">Table1!$B$1:$Q$75</definedName>
    <definedName name="Table1Data">Table1data!$1:$1048576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8" i="1" l="1"/>
  <c r="D8" i="1"/>
  <c r="E8" i="1"/>
  <c r="F8" i="1"/>
  <c r="G8" i="1"/>
  <c r="H8" i="1"/>
  <c r="I8" i="1"/>
  <c r="J8" i="1"/>
  <c r="L8" i="1"/>
  <c r="N8" i="1"/>
  <c r="D39" i="1"/>
  <c r="E39" i="1"/>
  <c r="F39" i="1"/>
  <c r="G39" i="1"/>
  <c r="H39" i="1"/>
  <c r="I39" i="1"/>
  <c r="J39" i="1"/>
  <c r="L39" i="1"/>
  <c r="N39" i="1"/>
  <c r="P39" i="1"/>
  <c r="D9" i="1"/>
  <c r="P9" i="1"/>
  <c r="N9" i="1"/>
  <c r="L9" i="1"/>
  <c r="J9" i="1"/>
  <c r="I9" i="1"/>
  <c r="H9" i="1"/>
  <c r="G9" i="1"/>
  <c r="F9" i="1"/>
  <c r="E9" i="1"/>
  <c r="P40" i="1"/>
  <c r="N40" i="1"/>
  <c r="L40" i="1"/>
  <c r="J40" i="1"/>
  <c r="I40" i="1"/>
  <c r="H40" i="1"/>
  <c r="G40" i="1"/>
  <c r="F40" i="1"/>
  <c r="E40" i="1"/>
  <c r="D40" i="1"/>
  <c r="P41" i="1"/>
  <c r="N41" i="1"/>
  <c r="L41" i="1"/>
  <c r="J41" i="1"/>
  <c r="I41" i="1"/>
  <c r="H41" i="1"/>
  <c r="G41" i="1"/>
  <c r="F41" i="1"/>
  <c r="E41" i="1"/>
  <c r="D41" i="1"/>
  <c r="D10" i="1"/>
  <c r="E10" i="1"/>
  <c r="F10" i="1"/>
  <c r="G10" i="1"/>
  <c r="H10" i="1"/>
  <c r="I10" i="1"/>
  <c r="J10" i="1"/>
  <c r="L10" i="1"/>
  <c r="N10" i="1"/>
  <c r="P10" i="1"/>
  <c r="D11" i="1"/>
  <c r="E11" i="1"/>
  <c r="F11" i="1"/>
  <c r="G11" i="1"/>
  <c r="D12" i="1"/>
  <c r="E12" i="1"/>
  <c r="F12" i="1"/>
  <c r="G12" i="1"/>
  <c r="D13" i="1"/>
  <c r="E13" i="1"/>
  <c r="F13" i="1"/>
  <c r="G13" i="1"/>
  <c r="D14" i="1"/>
  <c r="E14" i="1"/>
  <c r="F14" i="1"/>
  <c r="G14" i="1"/>
  <c r="D15" i="1"/>
  <c r="E15" i="1"/>
  <c r="F15" i="1"/>
  <c r="G15" i="1"/>
  <c r="D16" i="1"/>
  <c r="E16" i="1"/>
  <c r="F16" i="1"/>
  <c r="G16" i="1"/>
  <c r="D17" i="1"/>
  <c r="E17" i="1"/>
  <c r="F17" i="1"/>
  <c r="G17" i="1"/>
  <c r="D18" i="1"/>
  <c r="E18" i="1"/>
  <c r="F18" i="1"/>
  <c r="G18" i="1"/>
  <c r="D19" i="1"/>
  <c r="E19" i="1"/>
  <c r="F19" i="1"/>
  <c r="G19" i="1"/>
  <c r="D20" i="1"/>
  <c r="E20" i="1"/>
  <c r="F20" i="1"/>
  <c r="G20" i="1"/>
  <c r="D21" i="1"/>
  <c r="E21" i="1"/>
  <c r="F21" i="1"/>
  <c r="G21" i="1"/>
  <c r="D22" i="1"/>
  <c r="E22" i="1"/>
  <c r="F22" i="1"/>
  <c r="G22" i="1"/>
  <c r="D23" i="1"/>
  <c r="E23" i="1"/>
  <c r="F23" i="1"/>
  <c r="G23" i="1"/>
  <c r="D24" i="1"/>
  <c r="E24" i="1"/>
  <c r="F24" i="1"/>
  <c r="G24" i="1"/>
  <c r="D25" i="1"/>
  <c r="E25" i="1"/>
  <c r="F25" i="1"/>
  <c r="G25" i="1"/>
  <c r="D26" i="1"/>
  <c r="E26" i="1"/>
  <c r="F26" i="1"/>
  <c r="G26" i="1"/>
  <c r="D27" i="1"/>
  <c r="E27" i="1"/>
  <c r="F27" i="1"/>
  <c r="G27" i="1"/>
  <c r="D28" i="1"/>
  <c r="E28" i="1"/>
  <c r="F28" i="1"/>
  <c r="G28" i="1"/>
  <c r="D29" i="1"/>
  <c r="E29" i="1"/>
  <c r="F29" i="1"/>
  <c r="G29" i="1"/>
  <c r="D30" i="1"/>
  <c r="E30" i="1"/>
  <c r="F30" i="1"/>
  <c r="G30" i="1"/>
  <c r="D31" i="1"/>
  <c r="E31" i="1"/>
  <c r="F31" i="1"/>
  <c r="G31" i="1"/>
  <c r="D32" i="1"/>
  <c r="E32" i="1"/>
  <c r="F32" i="1"/>
  <c r="G32" i="1"/>
  <c r="D33" i="1"/>
  <c r="E33" i="1"/>
  <c r="F33" i="1"/>
  <c r="G33" i="1"/>
  <c r="D34" i="1"/>
  <c r="E34" i="1"/>
  <c r="F34" i="1"/>
  <c r="G34" i="1"/>
  <c r="D35" i="1"/>
  <c r="E35" i="1"/>
  <c r="F35" i="1"/>
  <c r="G35" i="1"/>
  <c r="P42" i="1" l="1"/>
  <c r="N42" i="1"/>
  <c r="L42" i="1"/>
  <c r="J42" i="1"/>
  <c r="I42" i="1"/>
  <c r="H42" i="1"/>
  <c r="G42" i="1"/>
  <c r="F42" i="1"/>
  <c r="E42" i="1"/>
  <c r="D42" i="1"/>
  <c r="P11" i="1"/>
  <c r="N11" i="1"/>
  <c r="L11" i="1"/>
  <c r="J11" i="1"/>
  <c r="I11" i="1"/>
  <c r="H11" i="1"/>
  <c r="P43" i="1" l="1"/>
  <c r="N43" i="1"/>
  <c r="L43" i="1"/>
  <c r="J43" i="1"/>
  <c r="I43" i="1"/>
  <c r="H43" i="1"/>
  <c r="G43" i="1"/>
  <c r="F43" i="1"/>
  <c r="E43" i="1"/>
  <c r="D43" i="1"/>
  <c r="P12" i="1"/>
  <c r="N12" i="1"/>
  <c r="L12" i="1"/>
  <c r="J12" i="1"/>
  <c r="I12" i="1"/>
  <c r="H12" i="1"/>
  <c r="D44" i="1"/>
  <c r="P44" i="1"/>
  <c r="N44" i="1"/>
  <c r="L44" i="1"/>
  <c r="J44" i="1"/>
  <c r="I44" i="1"/>
  <c r="H44" i="1"/>
  <c r="G44" i="1"/>
  <c r="F44" i="1"/>
  <c r="E44" i="1"/>
  <c r="P13" i="1"/>
  <c r="N13" i="1"/>
  <c r="L13" i="1"/>
  <c r="J13" i="1"/>
  <c r="I13" i="1"/>
  <c r="H13" i="1"/>
  <c r="D45" i="1"/>
  <c r="E45" i="1"/>
  <c r="F45" i="1"/>
  <c r="G45" i="1"/>
  <c r="H45" i="1"/>
  <c r="I45" i="1"/>
  <c r="J45" i="1"/>
  <c r="L45" i="1"/>
  <c r="N45" i="1"/>
  <c r="P45" i="1"/>
  <c r="H14" i="1"/>
  <c r="I14" i="1"/>
  <c r="J14" i="1"/>
  <c r="L14" i="1"/>
  <c r="N14" i="1"/>
  <c r="P14" i="1"/>
  <c r="D46" i="1"/>
  <c r="E46" i="1"/>
  <c r="F46" i="1"/>
  <c r="G46" i="1"/>
  <c r="H46" i="1"/>
  <c r="I46" i="1"/>
  <c r="J46" i="1"/>
  <c r="L46" i="1"/>
  <c r="N46" i="1"/>
  <c r="P46" i="1"/>
  <c r="H15" i="1"/>
  <c r="I15" i="1"/>
  <c r="J15" i="1"/>
  <c r="L15" i="1"/>
  <c r="N15" i="1"/>
  <c r="P15" i="1"/>
  <c r="D47" i="1"/>
  <c r="E47" i="1"/>
  <c r="F47" i="1"/>
  <c r="G47" i="1"/>
  <c r="H47" i="1"/>
  <c r="I47" i="1"/>
  <c r="J47" i="1"/>
  <c r="L47" i="1"/>
  <c r="N47" i="1"/>
  <c r="P47" i="1"/>
  <c r="L16" i="1"/>
  <c r="N16" i="1"/>
  <c r="P16" i="1"/>
  <c r="H16" i="1"/>
  <c r="I16" i="1"/>
  <c r="J16" i="1"/>
  <c r="D49" i="1"/>
  <c r="E49" i="1"/>
  <c r="F49" i="1"/>
  <c r="G49" i="1"/>
  <c r="H49" i="1"/>
  <c r="I49" i="1"/>
  <c r="J49" i="1"/>
  <c r="L49" i="1"/>
  <c r="N49" i="1"/>
  <c r="P49" i="1"/>
  <c r="D50" i="1"/>
  <c r="E50" i="1"/>
  <c r="F50" i="1"/>
  <c r="G50" i="1"/>
  <c r="H50" i="1"/>
  <c r="I50" i="1"/>
  <c r="J50" i="1"/>
  <c r="L50" i="1"/>
  <c r="N50" i="1"/>
  <c r="P50" i="1"/>
  <c r="D51" i="1"/>
  <c r="E51" i="1"/>
  <c r="F51" i="1"/>
  <c r="G51" i="1"/>
  <c r="H51" i="1"/>
  <c r="I51" i="1"/>
  <c r="J51" i="1"/>
  <c r="L51" i="1"/>
  <c r="N51" i="1"/>
  <c r="P51" i="1"/>
  <c r="D52" i="1"/>
  <c r="E52" i="1"/>
  <c r="F52" i="1"/>
  <c r="G52" i="1"/>
  <c r="H52" i="1"/>
  <c r="I52" i="1"/>
  <c r="J52" i="1"/>
  <c r="L52" i="1"/>
  <c r="N52" i="1"/>
  <c r="P52" i="1"/>
  <c r="D53" i="1"/>
  <c r="E53" i="1"/>
  <c r="F53" i="1"/>
  <c r="G53" i="1"/>
  <c r="H53" i="1"/>
  <c r="I53" i="1"/>
  <c r="J53" i="1"/>
  <c r="L53" i="1"/>
  <c r="N53" i="1"/>
  <c r="P53" i="1"/>
  <c r="D54" i="1"/>
  <c r="E54" i="1"/>
  <c r="F54" i="1"/>
  <c r="G54" i="1"/>
  <c r="H54" i="1"/>
  <c r="I54" i="1"/>
  <c r="J54" i="1"/>
  <c r="L54" i="1"/>
  <c r="N54" i="1"/>
  <c r="P54" i="1"/>
  <c r="D55" i="1"/>
  <c r="E55" i="1"/>
  <c r="F55" i="1"/>
  <c r="G55" i="1"/>
  <c r="H55" i="1"/>
  <c r="I55" i="1"/>
  <c r="J55" i="1"/>
  <c r="L55" i="1"/>
  <c r="N55" i="1"/>
  <c r="P55" i="1"/>
  <c r="D56" i="1"/>
  <c r="E56" i="1"/>
  <c r="F56" i="1"/>
  <c r="G56" i="1"/>
  <c r="H56" i="1"/>
  <c r="I56" i="1"/>
  <c r="J56" i="1"/>
  <c r="L56" i="1"/>
  <c r="N56" i="1"/>
  <c r="P56" i="1"/>
  <c r="D57" i="1"/>
  <c r="E57" i="1"/>
  <c r="F57" i="1"/>
  <c r="G57" i="1"/>
  <c r="H57" i="1"/>
  <c r="I57" i="1"/>
  <c r="J57" i="1"/>
  <c r="L57" i="1"/>
  <c r="N57" i="1"/>
  <c r="P57" i="1"/>
  <c r="D58" i="1"/>
  <c r="E58" i="1"/>
  <c r="F58" i="1"/>
  <c r="G58" i="1"/>
  <c r="H58" i="1"/>
  <c r="I58" i="1"/>
  <c r="J58" i="1"/>
  <c r="L58" i="1"/>
  <c r="N58" i="1"/>
  <c r="P58" i="1"/>
  <c r="D59" i="1"/>
  <c r="E59" i="1"/>
  <c r="F59" i="1"/>
  <c r="G59" i="1"/>
  <c r="H59" i="1"/>
  <c r="I59" i="1"/>
  <c r="J59" i="1"/>
  <c r="L59" i="1"/>
  <c r="N59" i="1"/>
  <c r="P59" i="1"/>
  <c r="D60" i="1"/>
  <c r="E60" i="1"/>
  <c r="F60" i="1"/>
  <c r="G60" i="1"/>
  <c r="H60" i="1"/>
  <c r="I60" i="1"/>
  <c r="J60" i="1"/>
  <c r="L60" i="1"/>
  <c r="N60" i="1"/>
  <c r="P60" i="1"/>
  <c r="D61" i="1"/>
  <c r="E61" i="1"/>
  <c r="F61" i="1"/>
  <c r="G61" i="1"/>
  <c r="H61" i="1"/>
  <c r="I61" i="1"/>
  <c r="J61" i="1"/>
  <c r="L61" i="1"/>
  <c r="N61" i="1"/>
  <c r="P61" i="1"/>
  <c r="D62" i="1"/>
  <c r="E62" i="1"/>
  <c r="F62" i="1"/>
  <c r="G62" i="1"/>
  <c r="H62" i="1"/>
  <c r="I62" i="1"/>
  <c r="J62" i="1"/>
  <c r="L62" i="1"/>
  <c r="N62" i="1"/>
  <c r="P62" i="1"/>
  <c r="D63" i="1"/>
  <c r="E63" i="1"/>
  <c r="F63" i="1"/>
  <c r="G63" i="1"/>
  <c r="H63" i="1"/>
  <c r="I63" i="1"/>
  <c r="J63" i="1"/>
  <c r="L63" i="1"/>
  <c r="N63" i="1"/>
  <c r="P63" i="1"/>
  <c r="D64" i="1"/>
  <c r="E64" i="1"/>
  <c r="F64" i="1"/>
  <c r="G64" i="1"/>
  <c r="H64" i="1"/>
  <c r="I64" i="1"/>
  <c r="J64" i="1"/>
  <c r="L64" i="1"/>
  <c r="N64" i="1"/>
  <c r="P64" i="1"/>
  <c r="D65" i="1"/>
  <c r="E65" i="1"/>
  <c r="F65" i="1"/>
  <c r="G65" i="1"/>
  <c r="H65" i="1"/>
  <c r="I65" i="1"/>
  <c r="J65" i="1"/>
  <c r="L65" i="1"/>
  <c r="N65" i="1"/>
  <c r="P65" i="1"/>
  <c r="D66" i="1"/>
  <c r="E66" i="1"/>
  <c r="F66" i="1"/>
  <c r="G66" i="1"/>
  <c r="H66" i="1"/>
  <c r="I66" i="1"/>
  <c r="J66" i="1"/>
  <c r="L66" i="1"/>
  <c r="N66" i="1"/>
  <c r="P66" i="1"/>
  <c r="D67" i="1"/>
  <c r="E67" i="1"/>
  <c r="F67" i="1"/>
  <c r="G67" i="1"/>
  <c r="H67" i="1"/>
  <c r="I67" i="1"/>
  <c r="J67" i="1"/>
  <c r="L67" i="1"/>
  <c r="N67" i="1"/>
  <c r="P67" i="1"/>
  <c r="P48" i="1"/>
  <c r="N48" i="1"/>
  <c r="L48" i="1"/>
  <c r="J48" i="1"/>
  <c r="I48" i="1"/>
  <c r="H48" i="1"/>
  <c r="G48" i="1"/>
  <c r="F48" i="1"/>
  <c r="E48" i="1"/>
  <c r="D48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33" i="1"/>
  <c r="P34" i="1"/>
  <c r="P35" i="1"/>
  <c r="P36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P17" i="1"/>
  <c r="N17" i="1"/>
  <c r="L17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G36" i="1"/>
  <c r="F36" i="1"/>
  <c r="E36" i="1"/>
  <c r="D36" i="1"/>
</calcChain>
</file>

<file path=xl/sharedStrings.xml><?xml version="1.0" encoding="utf-8"?>
<sst xmlns="http://schemas.openxmlformats.org/spreadsheetml/2006/main" count="210" uniqueCount="39">
  <si>
    <t>Age of mother at conception</t>
  </si>
  <si>
    <t>Numbers</t>
  </si>
  <si>
    <t>age13</t>
  </si>
  <si>
    <t>age14</t>
  </si>
  <si>
    <t>age15</t>
  </si>
  <si>
    <t>age16</t>
  </si>
  <si>
    <t>age17</t>
  </si>
  <si>
    <t>age18</t>
  </si>
  <si>
    <t>age19</t>
  </si>
  <si>
    <t>under16</t>
  </si>
  <si>
    <t>under18</t>
  </si>
  <si>
    <t>under20</t>
  </si>
  <si>
    <t>rate13</t>
  </si>
  <si>
    <t>rate14</t>
  </si>
  <si>
    <t>rate15</t>
  </si>
  <si>
    <t>rate16</t>
  </si>
  <si>
    <t>rate17</t>
  </si>
  <si>
    <t>rate18</t>
  </si>
  <si>
    <t>rate19</t>
  </si>
  <si>
    <t>rate_under16</t>
  </si>
  <si>
    <t>rate_under18</t>
  </si>
  <si>
    <t>rate_under20</t>
  </si>
  <si>
    <t xml:space="preserve"> </t>
  </si>
  <si>
    <t>Age group</t>
  </si>
  <si>
    <t>Teenage Pregnancy</t>
  </si>
  <si>
    <t>Rates per 1,000 women</t>
  </si>
  <si>
    <t>*  Indicates values that have been suppressed due to the potential risk of disclosure.</t>
  </si>
  <si>
    <t>year</t>
  </si>
  <si>
    <t>*</t>
  </si>
  <si>
    <t>Source: NRS birth registrations &amp; Termination of Pregnancy Submissions Scotland system, Public Health Scotland.</t>
  </si>
  <si>
    <t>by year of conception and age at conception</t>
  </si>
  <si>
    <t>Rates for 2022 are based on 2021 population estimates.</t>
  </si>
  <si>
    <t>The under 16 age group includes all pregnancies in women aged under 16. The rate is calculated using the female population aged 13-15.</t>
  </si>
  <si>
    <t>The under 18 age group includes all pregnancies in women aged under 18. The rate is calculated using the female population aged 15-17.</t>
  </si>
  <si>
    <t>The under 20 age group includes all pregnancies in women aged under 20. The rate is calculated using the female population aged 15-19.</t>
  </si>
  <si>
    <t>Under 14</t>
  </si>
  <si>
    <t>Under 16</t>
  </si>
  <si>
    <t>Under 18</t>
  </si>
  <si>
    <t>Under 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</si>
</sst>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#\ ###\ ##0;\-#\ ##0;\-\ "/>
    <numFmt numFmtId="166" formatCode="#\ ###\ ##0.0;\-#\ ##0.0;\-"/>
    <numFmt numFmtId="167" formatCode="0.0_ ;\-0.0\ "/>
  </numFmts>
  <fonts count="12" x14ac:knownFonts="1">
    <font>
      <sz val="10"/>
      <name val="Arial"/>
    </font>
    <font>
      <b/>
      <sz val="12"/>
      <name val="Arial"/>
    </font>
    <font>
      <sz val="12"/>
      <name val="Arial"/>
      <family val="2"/>
    </font>
    <font>
      <sz val="10"/>
      <name val="Arial"/>
      <family val="2"/>
    </font>
    <font>
      <b/>
      <sz val="10"/>
      <name val="Arial"/>
    </font>
    <font>
      <i/>
      <sz val="10"/>
      <name val="Arial"/>
    </font>
    <font>
      <sz val="8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color theme="1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3" fillId="0" borderId="0" xfId="0" applyFont="1"/>
    <xf numFmtId="0" fontId="0" fillId="0" borderId="1" xfId="0" applyBorder="1"/>
    <xf numFmtId="0" fontId="0" fillId="0" borderId="0" xfId="0" applyAlignment="1">
      <alignment horizontal="left"/>
    </xf>
    <xf numFmtId="0" fontId="4" fillId="0" borderId="0" xfId="0" applyFont="1"/>
    <xf numFmtId="164" fontId="5" fillId="0" borderId="0" xfId="0" applyNumberFormat="1" applyFont="1"/>
    <xf numFmtId="0" fontId="6" fillId="0" borderId="0" xfId="0" applyFont="1"/>
    <xf numFmtId="166" fontId="0" fillId="0" borderId="0" xfId="0" applyNumberFormat="1"/>
    <xf numFmtId="165" fontId="3" fillId="0" borderId="0" xfId="0" applyNumberFormat="1" applyFont="1"/>
    <xf numFmtId="0" fontId="6" fillId="0" borderId="0" xfId="0" applyFont="1" applyAlignment="1">
      <alignment horizontal="left"/>
    </xf>
    <xf numFmtId="165" fontId="0" fillId="0" borderId="0" xfId="0" applyNumberFormat="1"/>
    <xf numFmtId="0" fontId="1" fillId="0" borderId="1" xfId="0" applyFont="1" applyBorder="1"/>
    <xf numFmtId="0" fontId="3" fillId="0" borderId="0" xfId="0" applyFont="1" applyAlignment="1">
      <alignment horizontal="left"/>
    </xf>
    <xf numFmtId="0" fontId="7" fillId="0" borderId="0" xfId="0" applyFont="1"/>
    <xf numFmtId="167" fontId="3" fillId="0" borderId="0" xfId="0" applyNumberFormat="1" applyFont="1"/>
    <xf numFmtId="0" fontId="2" fillId="0" borderId="0" xfId="0" applyFont="1"/>
    <xf numFmtId="0" fontId="3" fillId="0" borderId="2" xfId="0" applyFont="1" applyBorder="1" applyAlignment="1">
      <alignment wrapText="1"/>
    </xf>
    <xf numFmtId="0" fontId="8" fillId="0" borderId="0" xfId="0" applyFont="1"/>
    <xf numFmtId="3" fontId="3" fillId="0" borderId="0" xfId="0" applyNumberFormat="1" applyFont="1"/>
    <xf numFmtId="3" fontId="0" fillId="0" borderId="0" xfId="0" applyNumberFormat="1"/>
    <xf numFmtId="0" fontId="0" fillId="0" borderId="2" xfId="0" quotePrefix="1" applyBorder="1" applyAlignment="1">
      <alignment horizontal="right"/>
    </xf>
    <xf numFmtId="0" fontId="0" fillId="0" borderId="2" xfId="0" applyBorder="1" applyAlignment="1">
      <alignment horizontal="right"/>
    </xf>
    <xf numFmtId="0" fontId="3" fillId="0" borderId="2" xfId="0" quotePrefix="1" applyFont="1" applyBorder="1" applyAlignment="1">
      <alignment horizontal="right"/>
    </xf>
    <xf numFmtId="0" fontId="10" fillId="0" borderId="0" xfId="0" applyFont="1" applyAlignment="1">
      <alignment horizontal="left" readingOrder="1"/>
    </xf>
    <xf numFmtId="3" fontId="3" fillId="0" borderId="0" xfId="0" applyNumberFormat="1" applyFont="1" applyAlignment="1">
      <alignment horizontal="right"/>
    </xf>
    <xf numFmtId="167" fontId="3" fillId="0" borderId="0" xfId="0" applyNumberFormat="1" applyFont="1" applyAlignment="1">
      <alignment horizontal="right"/>
    </xf>
    <xf numFmtId="0" fontId="11" fillId="2" borderId="0" xfId="0" applyFont="1" applyFill="1" applyAlignment="1" applyProtection="1">
      <alignment horizontal="left"/>
      <protection locked="0"/>
    </xf>
    <xf numFmtId="0" fontId="9" fillId="0" borderId="0" xfId="0" applyFont="1" applyAlignment="1">
      <alignment horizontal="left"/>
    </xf>
    <xf numFmtId="1" fontId="9" fillId="0" borderId="0" xfId="0" applyNumberFormat="1" applyFont="1" applyAlignment="1" applyProtection="1">
      <alignment horizontal="left"/>
      <protection locked="0"/>
    </xf>
    <xf numFmtId="164" fontId="9" fillId="0" borderId="0" xfId="0" applyNumberFormat="1" applyFont="1" applyAlignment="1" applyProtection="1">
      <alignment horizontal="left"/>
      <protection locked="0"/>
    </xf>
    <xf numFmtId="1" fontId="9" fillId="0" borderId="0" xfId="0" applyNumberFormat="1" applyFont="1" applyAlignment="1">
      <alignment horizontal="left"/>
    </xf>
    <xf numFmtId="164" fontId="9" fillId="0" borderId="0" xfId="0" applyNumberFormat="1" applyFont="1" applyAlignment="1">
      <alignment horizontal="left"/>
    </xf>
    <xf numFmtId="0" fontId="11" fillId="2" borderId="0" xfId="0" applyFont="1" applyFill="1" applyAlignment="1">
      <alignment horizontal="left"/>
    </xf>
    <xf numFmtId="0" fontId="11" fillId="2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164" fontId="9" fillId="0" borderId="0" xfId="0" applyNumberFormat="1" applyFont="1" applyAlignment="1">
      <alignment horizontal="center"/>
    </xf>
    <xf numFmtId="0" fontId="3" fillId="0" borderId="0" xfId="0" applyFont="1" applyAlignment="1">
      <alignment wrapText="1"/>
    </xf>
    <xf numFmtId="0" fontId="0" fillId="0" borderId="0" xfId="0" quotePrefix="1" applyAlignment="1">
      <alignment horizontal="right"/>
    </xf>
    <xf numFmtId="0" fontId="0" fillId="0" borderId="0" xfId="0" applyAlignment="1">
      <alignment horizontal="right"/>
    </xf>
    <xf numFmtId="0" fontId="3" fillId="0" borderId="0" xfId="0" quotePrefix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8EB4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chartsheet" Target="chartsheets/sheet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3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GB" sz="1400" b="1" i="0" baseline="0">
                <a:latin typeface="Arial" pitchFamily="34" charset="0"/>
                <a:cs typeface="Arial" pitchFamily="34" charset="0"/>
              </a:rPr>
              <a:t>Teenage pregnancy by age group at conception, 1994-2022 </a:t>
            </a:r>
            <a:endParaRPr lang="en-GB" sz="1400">
              <a:latin typeface="Arial" pitchFamily="34" charset="0"/>
              <a:cs typeface="Arial" pitchFamily="34" charset="0"/>
            </a:endParaRP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0519369379124228"/>
          <c:y val="6.7241531816397013E-2"/>
          <c:w val="0.88342074837880569"/>
          <c:h val="0.67465596616826218"/>
        </c:manualLayout>
      </c:layout>
      <c:lineChart>
        <c:grouping val="standard"/>
        <c:varyColors val="0"/>
        <c:ser>
          <c:idx val="0"/>
          <c:order val="0"/>
          <c:tx>
            <c:strRef>
              <c:f>Figure1data!$B$1</c:f>
              <c:strCache>
                <c:ptCount val="1"/>
                <c:pt idx="0">
                  <c:v>Under 16</c:v>
                </c:pt>
              </c:strCache>
            </c:strRef>
          </c:tx>
          <c:spPr>
            <a:ln w="44450">
              <a:solidFill>
                <a:srgbClr val="8EB4E3"/>
              </a:solidFill>
            </a:ln>
          </c:spPr>
          <c:marker>
            <c:symbol val="none"/>
          </c:marker>
          <c:cat>
            <c:numRef>
              <c:f>Figure1data!$A$2:$A$30</c:f>
              <c:numCache>
                <c:formatCode>General</c:formatCode>
                <c:ptCount val="29"/>
                <c:pt idx="0">
                  <c:v>1994</c:v>
                </c:pt>
                <c:pt idx="1">
                  <c:v>1995</c:v>
                </c:pt>
                <c:pt idx="2">
                  <c:v>1996</c:v>
                </c:pt>
                <c:pt idx="3">
                  <c:v>1997</c:v>
                </c:pt>
                <c:pt idx="4">
                  <c:v>1998</c:v>
                </c:pt>
                <c:pt idx="5">
                  <c:v>1999</c:v>
                </c:pt>
                <c:pt idx="6">
                  <c:v>2000</c:v>
                </c:pt>
                <c:pt idx="7">
                  <c:v>2001</c:v>
                </c:pt>
                <c:pt idx="8">
                  <c:v>2002</c:v>
                </c:pt>
                <c:pt idx="9">
                  <c:v>2003</c:v>
                </c:pt>
                <c:pt idx="10">
                  <c:v>2004</c:v>
                </c:pt>
                <c:pt idx="11">
                  <c:v>2005</c:v>
                </c:pt>
                <c:pt idx="12">
                  <c:v>2006</c:v>
                </c:pt>
                <c:pt idx="13">
                  <c:v>2007</c:v>
                </c:pt>
                <c:pt idx="14">
                  <c:v>2008</c:v>
                </c:pt>
                <c:pt idx="15">
                  <c:v>2009</c:v>
                </c:pt>
                <c:pt idx="16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  <c:pt idx="21">
                  <c:v>2015</c:v>
                </c:pt>
                <c:pt idx="22">
                  <c:v>2016</c:v>
                </c:pt>
                <c:pt idx="23">
                  <c:v>2017</c:v>
                </c:pt>
                <c:pt idx="24">
                  <c:v>2018</c:v>
                </c:pt>
                <c:pt idx="25">
                  <c:v>2019</c:v>
                </c:pt>
                <c:pt idx="26">
                  <c:v>2020</c:v>
                </c:pt>
                <c:pt idx="27">
                  <c:v>2021</c:v>
                </c:pt>
                <c:pt idx="28">
                  <c:v>2022</c:v>
                </c:pt>
              </c:numCache>
            </c:numRef>
          </c:cat>
          <c:val>
            <c:numRef>
              <c:f>Figure1data!$B$2:$B$30</c:f>
              <c:numCache>
                <c:formatCode>0.0</c:formatCode>
                <c:ptCount val="29"/>
                <c:pt idx="0">
                  <c:v>8.0591776906830805</c:v>
                </c:pt>
                <c:pt idx="1">
                  <c:v>8.3535575530950794</c:v>
                </c:pt>
                <c:pt idx="2">
                  <c:v>8.8601431172460501</c:v>
                </c:pt>
                <c:pt idx="3">
                  <c:v>8.2219381675585499</c:v>
                </c:pt>
                <c:pt idx="4">
                  <c:v>8.1944295085493</c:v>
                </c:pt>
                <c:pt idx="5">
                  <c:v>7.0331532676623203</c:v>
                </c:pt>
                <c:pt idx="6">
                  <c:v>7.3103995655533902</c:v>
                </c:pt>
                <c:pt idx="7">
                  <c:v>6.4134136756615101</c:v>
                </c:pt>
                <c:pt idx="8">
                  <c:v>7.1833287354370396</c:v>
                </c:pt>
                <c:pt idx="9">
                  <c:v>6.8530438402664302</c:v>
                </c:pt>
                <c:pt idx="10">
                  <c:v>7.2617857826355001</c:v>
                </c:pt>
                <c:pt idx="11">
                  <c:v>7.0025798978570997</c:v>
                </c:pt>
                <c:pt idx="12">
                  <c:v>7.9643131437469004</c:v>
                </c:pt>
                <c:pt idx="13">
                  <c:v>7.7700655831800898</c:v>
                </c:pt>
                <c:pt idx="14">
                  <c:v>7.73274583369688</c:v>
                </c:pt>
                <c:pt idx="15">
                  <c:v>7.0156322963687696</c:v>
                </c:pt>
                <c:pt idx="16">
                  <c:v>6.9181261632991697</c:v>
                </c:pt>
                <c:pt idx="17">
                  <c:v>5.5674131291571998</c:v>
                </c:pt>
                <c:pt idx="18">
                  <c:v>5.6254930881898897</c:v>
                </c:pt>
                <c:pt idx="19">
                  <c:v>4.6913492933507701</c:v>
                </c:pt>
                <c:pt idx="20">
                  <c:v>4.2672709958171096</c:v>
                </c:pt>
                <c:pt idx="21">
                  <c:v>3.0295881498404502</c:v>
                </c:pt>
                <c:pt idx="22">
                  <c:v>3.0586043701540602</c:v>
                </c:pt>
                <c:pt idx="23">
                  <c:v>2.4131091205417401</c:v>
                </c:pt>
                <c:pt idx="24">
                  <c:v>2.6783389338723</c:v>
                </c:pt>
                <c:pt idx="25">
                  <c:v>2.6232441188559199</c:v>
                </c:pt>
                <c:pt idx="26">
                  <c:v>1.9519004412477901</c:v>
                </c:pt>
                <c:pt idx="27">
                  <c:v>2.1668845016165599</c:v>
                </c:pt>
                <c:pt idx="28">
                  <c:v>2.1554195042535098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84-464D-9BE7-FF42F1C08A44}"/>
            </c:ext>
          </c:extLst>
        </c:ser>
        <c:ser>
          <c:idx val="2"/>
          <c:order val="1"/>
          <c:tx>
            <c:strRef>
              <c:f>Figure1data!$D$1</c:f>
              <c:strCache>
                <c:ptCount val="1"/>
                <c:pt idx="0">
                  <c:v>Under 18</c:v>
                </c:pt>
              </c:strCache>
            </c:strRef>
          </c:tx>
          <c:spPr>
            <a:ln w="44450">
              <a:solidFill>
                <a:srgbClr val="376092"/>
              </a:solidFill>
            </a:ln>
          </c:spPr>
          <c:marker>
            <c:symbol val="none"/>
          </c:marker>
          <c:cat>
            <c:numRef>
              <c:f>Figure1data!$A$2:$A$30</c:f>
              <c:numCache>
                <c:formatCode>General</c:formatCode>
                <c:ptCount val="29"/>
                <c:pt idx="0">
                  <c:v>1994</c:v>
                </c:pt>
                <c:pt idx="1">
                  <c:v>1995</c:v>
                </c:pt>
                <c:pt idx="2">
                  <c:v>1996</c:v>
                </c:pt>
                <c:pt idx="3">
                  <c:v>1997</c:v>
                </c:pt>
                <c:pt idx="4">
                  <c:v>1998</c:v>
                </c:pt>
                <c:pt idx="5">
                  <c:v>1999</c:v>
                </c:pt>
                <c:pt idx="6">
                  <c:v>2000</c:v>
                </c:pt>
                <c:pt idx="7">
                  <c:v>2001</c:v>
                </c:pt>
                <c:pt idx="8">
                  <c:v>2002</c:v>
                </c:pt>
                <c:pt idx="9">
                  <c:v>2003</c:v>
                </c:pt>
                <c:pt idx="10">
                  <c:v>2004</c:v>
                </c:pt>
                <c:pt idx="11">
                  <c:v>2005</c:v>
                </c:pt>
                <c:pt idx="12">
                  <c:v>2006</c:v>
                </c:pt>
                <c:pt idx="13">
                  <c:v>2007</c:v>
                </c:pt>
                <c:pt idx="14">
                  <c:v>2008</c:v>
                </c:pt>
                <c:pt idx="15">
                  <c:v>2009</c:v>
                </c:pt>
                <c:pt idx="16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  <c:pt idx="21">
                  <c:v>2015</c:v>
                </c:pt>
                <c:pt idx="22">
                  <c:v>2016</c:v>
                </c:pt>
                <c:pt idx="23">
                  <c:v>2017</c:v>
                </c:pt>
                <c:pt idx="24">
                  <c:v>2018</c:v>
                </c:pt>
                <c:pt idx="25">
                  <c:v>2019</c:v>
                </c:pt>
                <c:pt idx="26">
                  <c:v>2020</c:v>
                </c:pt>
                <c:pt idx="27">
                  <c:v>2021</c:v>
                </c:pt>
                <c:pt idx="28">
                  <c:v>2022</c:v>
                </c:pt>
              </c:numCache>
            </c:numRef>
          </c:cat>
          <c:val>
            <c:numRef>
              <c:f>Figure1data!$D$2:$D$30</c:f>
              <c:numCache>
                <c:formatCode>0.0</c:formatCode>
                <c:ptCount val="29"/>
                <c:pt idx="0">
                  <c:v>41.460973223832298</c:v>
                </c:pt>
                <c:pt idx="1">
                  <c:v>40.736534008999101</c:v>
                </c:pt>
                <c:pt idx="2">
                  <c:v>44.7466919711107</c:v>
                </c:pt>
                <c:pt idx="3">
                  <c:v>43.7845998993457</c:v>
                </c:pt>
                <c:pt idx="4">
                  <c:v>44.691068189093997</c:v>
                </c:pt>
                <c:pt idx="5">
                  <c:v>42.997047833807201</c:v>
                </c:pt>
                <c:pt idx="6">
                  <c:v>40.507664485015397</c:v>
                </c:pt>
                <c:pt idx="7">
                  <c:v>39.169994386128401</c:v>
                </c:pt>
                <c:pt idx="8">
                  <c:v>39.729058099422197</c:v>
                </c:pt>
                <c:pt idx="9">
                  <c:v>40.158400825706401</c:v>
                </c:pt>
                <c:pt idx="10">
                  <c:v>41.065317661062302</c:v>
                </c:pt>
                <c:pt idx="11">
                  <c:v>41.593326292657402</c:v>
                </c:pt>
                <c:pt idx="12">
                  <c:v>41.236235063579599</c:v>
                </c:pt>
                <c:pt idx="13">
                  <c:v>41.903053562489497</c:v>
                </c:pt>
                <c:pt idx="14">
                  <c:v>40.0012490632026</c:v>
                </c:pt>
                <c:pt idx="15">
                  <c:v>36.242626553736699</c:v>
                </c:pt>
                <c:pt idx="16">
                  <c:v>35.236294896030202</c:v>
                </c:pt>
                <c:pt idx="17">
                  <c:v>30.009691203030702</c:v>
                </c:pt>
                <c:pt idx="18">
                  <c:v>28.004992533487801</c:v>
                </c:pt>
                <c:pt idx="19">
                  <c:v>24.6038177561678</c:v>
                </c:pt>
                <c:pt idx="20">
                  <c:v>22.1844947814593</c:v>
                </c:pt>
                <c:pt idx="21">
                  <c:v>20.097970280785599</c:v>
                </c:pt>
                <c:pt idx="22">
                  <c:v>18.8963931599367</c:v>
                </c:pt>
                <c:pt idx="23">
                  <c:v>16.305421151377502</c:v>
                </c:pt>
                <c:pt idx="24">
                  <c:v>16.948091775043402</c:v>
                </c:pt>
                <c:pt idx="25">
                  <c:v>15.546186855379</c:v>
                </c:pt>
                <c:pt idx="26">
                  <c:v>12.616005711050301</c:v>
                </c:pt>
                <c:pt idx="27">
                  <c:v>12.7156258247162</c:v>
                </c:pt>
                <c:pt idx="28">
                  <c:v>14.3590604831937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84-464D-9BE7-FF42F1C08A44}"/>
            </c:ext>
          </c:extLst>
        </c:ser>
        <c:ser>
          <c:idx val="4"/>
          <c:order val="2"/>
          <c:tx>
            <c:strRef>
              <c:f>Figure1data!$F$1</c:f>
              <c:strCache>
                <c:ptCount val="1"/>
                <c:pt idx="0">
                  <c:v>Under 20</c:v>
                </c:pt>
              </c:strCache>
            </c:strRef>
          </c:tx>
          <c:spPr>
            <a:ln w="44450">
              <a:solidFill>
                <a:srgbClr val="10253F"/>
              </a:solidFill>
            </a:ln>
          </c:spPr>
          <c:marker>
            <c:symbol val="none"/>
          </c:marker>
          <c:cat>
            <c:numRef>
              <c:f>Figure1data!$A$2:$A$30</c:f>
              <c:numCache>
                <c:formatCode>General</c:formatCode>
                <c:ptCount val="29"/>
                <c:pt idx="0">
                  <c:v>1994</c:v>
                </c:pt>
                <c:pt idx="1">
                  <c:v>1995</c:v>
                </c:pt>
                <c:pt idx="2">
                  <c:v>1996</c:v>
                </c:pt>
                <c:pt idx="3">
                  <c:v>1997</c:v>
                </c:pt>
                <c:pt idx="4">
                  <c:v>1998</c:v>
                </c:pt>
                <c:pt idx="5">
                  <c:v>1999</c:v>
                </c:pt>
                <c:pt idx="6">
                  <c:v>2000</c:v>
                </c:pt>
                <c:pt idx="7">
                  <c:v>2001</c:v>
                </c:pt>
                <c:pt idx="8">
                  <c:v>2002</c:v>
                </c:pt>
                <c:pt idx="9">
                  <c:v>2003</c:v>
                </c:pt>
                <c:pt idx="10">
                  <c:v>2004</c:v>
                </c:pt>
                <c:pt idx="11">
                  <c:v>2005</c:v>
                </c:pt>
                <c:pt idx="12">
                  <c:v>2006</c:v>
                </c:pt>
                <c:pt idx="13">
                  <c:v>2007</c:v>
                </c:pt>
                <c:pt idx="14">
                  <c:v>2008</c:v>
                </c:pt>
                <c:pt idx="15">
                  <c:v>2009</c:v>
                </c:pt>
                <c:pt idx="16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  <c:pt idx="21">
                  <c:v>2015</c:v>
                </c:pt>
                <c:pt idx="22">
                  <c:v>2016</c:v>
                </c:pt>
                <c:pt idx="23">
                  <c:v>2017</c:v>
                </c:pt>
                <c:pt idx="24">
                  <c:v>2018</c:v>
                </c:pt>
                <c:pt idx="25">
                  <c:v>2019</c:v>
                </c:pt>
                <c:pt idx="26">
                  <c:v>2020</c:v>
                </c:pt>
                <c:pt idx="27">
                  <c:v>2021</c:v>
                </c:pt>
                <c:pt idx="28">
                  <c:v>2022</c:v>
                </c:pt>
              </c:numCache>
            </c:numRef>
          </c:cat>
          <c:val>
            <c:numRef>
              <c:f>Figure1data!$F$2:$F$30</c:f>
              <c:numCache>
                <c:formatCode>0.0</c:formatCode>
                <c:ptCount val="29"/>
                <c:pt idx="0">
                  <c:v>54.649686582559703</c:v>
                </c:pt>
                <c:pt idx="1">
                  <c:v>53.837651486242798</c:v>
                </c:pt>
                <c:pt idx="2">
                  <c:v>58.0383962387357</c:v>
                </c:pt>
                <c:pt idx="3">
                  <c:v>56.694843997714997</c:v>
                </c:pt>
                <c:pt idx="4">
                  <c:v>58.0745381157925</c:v>
                </c:pt>
                <c:pt idx="5">
                  <c:v>57.129758160029503</c:v>
                </c:pt>
                <c:pt idx="6">
                  <c:v>55.6280348494587</c:v>
                </c:pt>
                <c:pt idx="7">
                  <c:v>54.782964364231297</c:v>
                </c:pt>
                <c:pt idx="8">
                  <c:v>53.633008458640603</c:v>
                </c:pt>
                <c:pt idx="9">
                  <c:v>54.308219742336902</c:v>
                </c:pt>
                <c:pt idx="10">
                  <c:v>55.775438419863697</c:v>
                </c:pt>
                <c:pt idx="11">
                  <c:v>56.856124200637602</c:v>
                </c:pt>
                <c:pt idx="12">
                  <c:v>57.597671862509898</c:v>
                </c:pt>
                <c:pt idx="13">
                  <c:v>57.687567780735399</c:v>
                </c:pt>
                <c:pt idx="14">
                  <c:v>54.610234043860103</c:v>
                </c:pt>
                <c:pt idx="15">
                  <c:v>51.291267873352702</c:v>
                </c:pt>
                <c:pt idx="16">
                  <c:v>48.483700235909502</c:v>
                </c:pt>
                <c:pt idx="17">
                  <c:v>43.855166396609697</c:v>
                </c:pt>
                <c:pt idx="18">
                  <c:v>41.713178592966102</c:v>
                </c:pt>
                <c:pt idx="19">
                  <c:v>38.018335176448197</c:v>
                </c:pt>
                <c:pt idx="20">
                  <c:v>34.211875295417698</c:v>
                </c:pt>
                <c:pt idx="21">
                  <c:v>32.459383602310098</c:v>
                </c:pt>
                <c:pt idx="22">
                  <c:v>31.668104569793002</c:v>
                </c:pt>
                <c:pt idx="23">
                  <c:v>30.2540806681432</c:v>
                </c:pt>
                <c:pt idx="24">
                  <c:v>29.584863357741799</c:v>
                </c:pt>
                <c:pt idx="25">
                  <c:v>27.673348525975001</c:v>
                </c:pt>
                <c:pt idx="26">
                  <c:v>23.971634291183499</c:v>
                </c:pt>
                <c:pt idx="27">
                  <c:v>23.249770822656401</c:v>
                </c:pt>
                <c:pt idx="28">
                  <c:v>27.111499289008801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584-464D-9BE7-FF42F1C08A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4744064"/>
        <c:axId val="84767104"/>
      </c:lineChart>
      <c:catAx>
        <c:axId val="847440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Year of conception</a:t>
                </a:r>
              </a:p>
            </c:rich>
          </c:tx>
          <c:layout>
            <c:manualLayout>
              <c:xMode val="edge"/>
              <c:yMode val="edge"/>
              <c:x val="0.46025036892952431"/>
              <c:y val="0.80907046949379979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 rot="0"/>
          <a:lstStyle/>
          <a:p>
            <a:pPr>
              <a:defRPr sz="1200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84767104"/>
        <c:crosses val="autoZero"/>
        <c:auto val="1"/>
        <c:lblAlgn val="ctr"/>
        <c:lblOffset val="100"/>
        <c:tickLblSkip val="2"/>
        <c:noMultiLvlLbl val="0"/>
      </c:catAx>
      <c:valAx>
        <c:axId val="84767104"/>
        <c:scaling>
          <c:orientation val="minMax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Rate</a:t>
                </a:r>
              </a:p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 per </a:t>
                </a:r>
              </a:p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1,000 </a:t>
                </a:r>
              </a:p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GB"/>
                  <a:t>women</a:t>
                </a:r>
              </a:p>
            </c:rich>
          </c:tx>
          <c:layout>
            <c:manualLayout>
              <c:xMode val="edge"/>
              <c:yMode val="edge"/>
              <c:x val="1.0802036678441598E-3"/>
              <c:y val="0.3413312377142594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noFill/>
          <a:ln w="9525"/>
        </c:spPr>
        <c:txPr>
          <a:bodyPr/>
          <a:lstStyle/>
          <a:p>
            <a:pPr>
              <a:defRPr sz="1200">
                <a:latin typeface="Arial" pitchFamily="34" charset="0"/>
                <a:cs typeface="Arial" pitchFamily="34" charset="0"/>
              </a:defRPr>
            </a:pPr>
            <a:endParaRPr lang="en-US"/>
          </a:p>
        </c:txPr>
        <c:crossAx val="847440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1577716861444871"/>
          <c:y val="0.85287096007120866"/>
          <c:w val="0.42728474325324756"/>
          <c:h val="3.5828300989935072E-2"/>
        </c:manualLayout>
      </c:layout>
      <c:overlay val="0"/>
      <c:txPr>
        <a:bodyPr/>
        <a:lstStyle/>
        <a:p>
          <a:pPr>
            <a:defRPr sz="1200">
              <a:latin typeface="Arial" pitchFamily="34" charset="0"/>
              <a:cs typeface="Arial" pitchFamily="34" charset="0"/>
            </a:defRPr>
          </a:pPr>
          <a:endParaRPr lang="en-US"/>
        </a:p>
      </c:txPr>
    </c:legend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48375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0.90018</cdr:y>
    </cdr:from>
    <cdr:to>
      <cdr:x>0.91378</cdr:x>
      <cdr:y>1</cdr:y>
    </cdr:to>
    <cdr:sp macro="" textlink="">
      <cdr:nvSpPr>
        <cdr:cNvPr id="2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5439833"/>
          <a:ext cx="8481325" cy="6032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square" lIns="27432" tIns="22860" rIns="0" bIns="0" anchor="t" upright="1"/>
        <a:lstStyle xmlns:a="http://schemas.openxmlformats.org/drawingml/2006/main">
          <a:lvl1pPr marL="0" indent="0">
            <a:defRPr sz="1100">
              <a:latin typeface="Calibri"/>
            </a:defRPr>
          </a:lvl1pPr>
          <a:lvl2pPr marL="457200" indent="0">
            <a:defRPr sz="1100">
              <a:latin typeface="Calibri"/>
            </a:defRPr>
          </a:lvl2pPr>
          <a:lvl3pPr marL="914400" indent="0">
            <a:defRPr sz="1100">
              <a:latin typeface="Calibri"/>
            </a:defRPr>
          </a:lvl3pPr>
          <a:lvl4pPr marL="1371600" indent="0">
            <a:defRPr sz="1100">
              <a:latin typeface="Calibri"/>
            </a:defRPr>
          </a:lvl4pPr>
          <a:lvl5pPr marL="1828800" indent="0">
            <a:defRPr sz="1100">
              <a:latin typeface="Calibri"/>
            </a:defRPr>
          </a:lvl5pPr>
          <a:lvl6pPr marL="2286000" indent="0">
            <a:defRPr sz="1100">
              <a:latin typeface="Calibri"/>
            </a:defRPr>
          </a:lvl6pPr>
          <a:lvl7pPr marL="2743200" indent="0">
            <a:defRPr sz="1100">
              <a:latin typeface="Calibri"/>
            </a:defRPr>
          </a:lvl7pPr>
          <a:lvl8pPr marL="3200400" indent="0">
            <a:defRPr sz="1100">
              <a:latin typeface="Calibri"/>
            </a:defRPr>
          </a:lvl8pPr>
          <a:lvl9pPr marL="3657600" indent="0">
            <a:defRPr sz="1100">
              <a:latin typeface="Calibri"/>
            </a:defRPr>
          </a:lvl9pPr>
        </a:lstStyle>
        <a:p xmlns:a="http://schemas.openxmlformats.org/drawingml/2006/main"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The under 16 age group includes all pregnancies in women aged under 16. The rate is calculated using the female population aged 13-15.</a:t>
          </a:r>
        </a:p>
        <a:p xmlns:a="http://schemas.openxmlformats.org/drawingml/2006/main"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n-GB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The under 18 age group includes all pregnancies in women aged under 18. The rate is calculated using the female population aged 15-17.</a:t>
          </a:r>
          <a:endParaRPr kumimoji="0" lang="en-GB" sz="8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ea typeface="+mn-ea"/>
            <a:cs typeface="Arial"/>
          </a:endParaRPr>
        </a:p>
        <a:p xmlns:a="http://schemas.openxmlformats.org/drawingml/2006/main">
          <a:pPr algn="l" rtl="0">
            <a:defRPr sz="1000"/>
          </a:pPr>
          <a:r>
            <a:rPr kumimoji="0" lang="en-GB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The under 20 age group includes all pregnancies in women aged under 20. The rate is calculated using the female population aged 15-19.</a:t>
          </a:r>
        </a:p>
        <a:p xmlns:a="http://schemas.openxmlformats.org/drawingml/2006/main">
          <a:pPr algn="l" rtl="0">
            <a:defRPr sz="1000"/>
          </a:pPr>
          <a:r>
            <a:rPr kumimoji="0" lang="en-GB" sz="8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ea typeface="+mn-ea"/>
              <a:cs typeface="Arial"/>
            </a:rPr>
            <a:t>Rates for 2022 are based on 2021 population estimates.</a:t>
          </a:r>
          <a:endParaRPr lang="en-GB" sz="800" b="0">
            <a:latin typeface="Arial" pitchFamily="34" charset="0"/>
            <a:cs typeface="Arial" pitchFamily="34" charset="0"/>
          </a:endParaRPr>
        </a:p>
        <a:p xmlns:a="http://schemas.openxmlformats.org/drawingml/2006/main">
          <a:r>
            <a:rPr lang="en-GB" sz="800" b="0">
              <a:latin typeface="Arial" pitchFamily="34" charset="0"/>
              <a:cs typeface="Arial" pitchFamily="34" charset="0"/>
            </a:rPr>
            <a:t>Source: NRS birth registrations &amp; Termination of Pregnancy Submissions Scotland system, Public Health Scotland.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76"/>
  <sheetViews>
    <sheetView tabSelected="1" topLeftCell="B1" zoomScale="95" zoomScaleNormal="95" workbookViewId="0">
      <pane ySplit="5" topLeftCell="A6" activePane="bottomLeft" state="frozen"/>
      <selection pane="bottomLeft" activeCell="B3" sqref="B3"/>
    </sheetView>
  </sheetViews>
  <sheetFormatPr defaultRowHeight="15" customHeight="1" x14ac:dyDescent="0.2"/>
  <cols>
    <col min="1" max="1" width="11.85546875" style="3" hidden="1" customWidth="1"/>
    <col min="2" max="2" width="9.140625" customWidth="1"/>
    <col min="3" max="3" width="2.140625" customWidth="1"/>
    <col min="4" max="4" width="9.140625" customWidth="1"/>
    <col min="11" max="11" width="2.140625" customWidth="1"/>
    <col min="13" max="13" width="2.140625" customWidth="1"/>
    <col min="15" max="15" width="2.140625" customWidth="1"/>
  </cols>
  <sheetData>
    <row r="1" spans="1:16" ht="15" customHeight="1" x14ac:dyDescent="0.3">
      <c r="B1" s="11" t="s">
        <v>24</v>
      </c>
      <c r="C1" s="11"/>
      <c r="D1" s="2"/>
      <c r="E1" s="2"/>
      <c r="F1" s="2"/>
      <c r="K1" s="9"/>
      <c r="L1" s="9"/>
      <c r="N1" s="13"/>
    </row>
    <row r="2" spans="1:16" ht="15" customHeight="1" x14ac:dyDescent="0.2">
      <c r="B2" s="15" t="s">
        <v>30</v>
      </c>
      <c r="C2" s="15"/>
    </row>
    <row r="3" spans="1:16" ht="15" customHeight="1" x14ac:dyDescent="0.2">
      <c r="B3" s="1"/>
      <c r="C3" s="1"/>
    </row>
    <row r="4" spans="1:16" ht="15" customHeight="1" x14ac:dyDescent="0.2">
      <c r="C4" s="1"/>
      <c r="D4" s="17" t="s">
        <v>0</v>
      </c>
      <c r="E4" s="17"/>
      <c r="F4" s="17"/>
      <c r="G4" s="17"/>
      <c r="H4" s="17"/>
      <c r="I4" s="17"/>
      <c r="J4" s="17"/>
      <c r="L4" s="17" t="s">
        <v>23</v>
      </c>
      <c r="M4" s="17"/>
      <c r="N4" s="17"/>
      <c r="O4" s="17"/>
      <c r="P4" s="17"/>
    </row>
    <row r="5" spans="1:16" ht="15" customHeight="1" x14ac:dyDescent="0.2">
      <c r="B5" s="16" t="s">
        <v>22</v>
      </c>
      <c r="C5" s="1"/>
      <c r="D5" s="20" t="s">
        <v>35</v>
      </c>
      <c r="E5" s="21">
        <v>14</v>
      </c>
      <c r="F5" s="21">
        <v>15</v>
      </c>
      <c r="G5" s="21">
        <v>16</v>
      </c>
      <c r="H5" s="21">
        <v>17</v>
      </c>
      <c r="I5" s="21">
        <v>18</v>
      </c>
      <c r="J5" s="21">
        <v>19</v>
      </c>
      <c r="K5" s="21"/>
      <c r="L5" s="20" t="s">
        <v>36</v>
      </c>
      <c r="M5" s="21"/>
      <c r="N5" s="20" t="s">
        <v>37</v>
      </c>
      <c r="O5" s="21"/>
      <c r="P5" s="22" t="s">
        <v>38</v>
      </c>
    </row>
    <row r="6" spans="1:16" ht="15" customHeight="1" x14ac:dyDescent="0.2">
      <c r="B6" s="36"/>
      <c r="C6" s="1"/>
      <c r="D6" s="37"/>
      <c r="E6" s="38"/>
      <c r="F6" s="38"/>
      <c r="G6" s="38"/>
      <c r="H6" s="38"/>
      <c r="I6" s="38"/>
      <c r="J6" s="38"/>
      <c r="K6" s="38"/>
      <c r="L6" s="37"/>
      <c r="M6" s="38"/>
      <c r="N6" s="37"/>
      <c r="O6" s="38"/>
      <c r="P6" s="39"/>
    </row>
    <row r="7" spans="1:16" ht="15" customHeight="1" x14ac:dyDescent="0.2">
      <c r="B7" s="3"/>
      <c r="D7" s="4" t="s">
        <v>1</v>
      </c>
    </row>
    <row r="8" spans="1:16" ht="15" customHeight="1" x14ac:dyDescent="0.2">
      <c r="A8" s="3">
        <v>2022</v>
      </c>
      <c r="B8" s="3">
        <v>2022</v>
      </c>
      <c r="D8" s="24">
        <f t="shared" ref="D8:D13" si="0">VLOOKUP($A8,Table1Data,2)</f>
        <v>10</v>
      </c>
      <c r="E8" s="24">
        <f t="shared" ref="E8:E36" si="1">VLOOKUP($A8,Table1Data,3)</f>
        <v>57</v>
      </c>
      <c r="F8" s="18">
        <f>VLOOKUP($A8,Table1Data,4)</f>
        <v>121</v>
      </c>
      <c r="G8" s="18">
        <f t="shared" ref="G8:G36" si="2">VLOOKUP($A8,Table1Data,5)</f>
        <v>345</v>
      </c>
      <c r="H8" s="18">
        <f t="shared" ref="H8:H36" si="3">VLOOKUP($A8,Table1Data,6)</f>
        <v>664</v>
      </c>
      <c r="I8" s="18">
        <f t="shared" ref="I8:I36" si="4">VLOOKUP($A8,Table1Data,7)</f>
        <v>1122</v>
      </c>
      <c r="J8" s="18">
        <f t="shared" ref="J8:J36" si="5">VLOOKUP($A8,Table1Data,8)</f>
        <v>1437</v>
      </c>
      <c r="K8" s="19"/>
      <c r="L8" s="18">
        <f t="shared" ref="L8:L36" si="6">VLOOKUP($A8,Table1Data,9)</f>
        <v>188</v>
      </c>
      <c r="M8" s="18" t="s">
        <v>22</v>
      </c>
      <c r="N8" s="18">
        <f t="shared" ref="N8:N36" si="7">VLOOKUP($A8,Table1Data,10)</f>
        <v>1197</v>
      </c>
      <c r="O8" s="18" t="s">
        <v>22</v>
      </c>
      <c r="P8" s="18">
        <f>VLOOKUP($A8,Table1Data,11)</f>
        <v>3756</v>
      </c>
    </row>
    <row r="9" spans="1:16" ht="15" customHeight="1" x14ac:dyDescent="0.2">
      <c r="A9" s="3">
        <v>2021</v>
      </c>
      <c r="B9" s="3">
        <v>2021</v>
      </c>
      <c r="D9" s="24">
        <f t="shared" si="0"/>
        <v>8</v>
      </c>
      <c r="E9" s="24">
        <f t="shared" si="1"/>
        <v>57</v>
      </c>
      <c r="F9" s="18">
        <f>VLOOKUP($A9,Table1Data,4)</f>
        <v>124</v>
      </c>
      <c r="G9" s="18">
        <f t="shared" si="2"/>
        <v>329</v>
      </c>
      <c r="H9" s="18">
        <f t="shared" si="3"/>
        <v>542</v>
      </c>
      <c r="I9" s="18">
        <f t="shared" si="4"/>
        <v>945</v>
      </c>
      <c r="J9" s="18">
        <f t="shared" si="5"/>
        <v>1216</v>
      </c>
      <c r="K9" s="19"/>
      <c r="L9" s="18">
        <f t="shared" si="6"/>
        <v>189</v>
      </c>
      <c r="M9" s="18" t="s">
        <v>22</v>
      </c>
      <c r="N9" s="18">
        <f t="shared" si="7"/>
        <v>1060</v>
      </c>
      <c r="O9" s="18" t="s">
        <v>22</v>
      </c>
      <c r="P9" s="18">
        <f t="shared" ref="P9:P36" si="8">VLOOKUP($A9,Table1Data,11)</f>
        <v>3221</v>
      </c>
    </row>
    <row r="10" spans="1:16" ht="15" customHeight="1" x14ac:dyDescent="0.2">
      <c r="A10" s="3">
        <v>2020</v>
      </c>
      <c r="B10" s="3">
        <v>2020</v>
      </c>
      <c r="D10" s="24">
        <f t="shared" si="0"/>
        <v>8</v>
      </c>
      <c r="E10" s="24">
        <f t="shared" si="1"/>
        <v>32</v>
      </c>
      <c r="F10" s="18">
        <f>VLOOKUP($A10,Table1Data,4)</f>
        <v>125</v>
      </c>
      <c r="G10" s="18">
        <f t="shared" si="2"/>
        <v>286</v>
      </c>
      <c r="H10" s="18">
        <f t="shared" si="3"/>
        <v>574</v>
      </c>
      <c r="I10" s="18">
        <f t="shared" si="4"/>
        <v>967</v>
      </c>
      <c r="J10" s="18">
        <f t="shared" si="5"/>
        <v>1314</v>
      </c>
      <c r="K10" s="19"/>
      <c r="L10" s="18">
        <f t="shared" si="6"/>
        <v>165</v>
      </c>
      <c r="M10" s="18" t="s">
        <v>22</v>
      </c>
      <c r="N10" s="18">
        <f t="shared" si="7"/>
        <v>1025</v>
      </c>
      <c r="O10" s="18" t="s">
        <v>22</v>
      </c>
      <c r="P10" s="18">
        <f t="shared" si="8"/>
        <v>3306</v>
      </c>
    </row>
    <row r="11" spans="1:16" ht="15" customHeight="1" x14ac:dyDescent="0.2">
      <c r="A11" s="3">
        <v>2019</v>
      </c>
      <c r="B11" s="3">
        <v>2019</v>
      </c>
      <c r="D11" s="24">
        <f t="shared" si="0"/>
        <v>11</v>
      </c>
      <c r="E11" s="24">
        <f t="shared" si="1"/>
        <v>49</v>
      </c>
      <c r="F11" s="18">
        <f>VLOOKUP($A11,Table1Data,4)</f>
        <v>157</v>
      </c>
      <c r="G11" s="18">
        <f t="shared" si="2"/>
        <v>378</v>
      </c>
      <c r="H11" s="18">
        <f t="shared" si="3"/>
        <v>644</v>
      </c>
      <c r="I11" s="18">
        <f t="shared" si="4"/>
        <v>1099</v>
      </c>
      <c r="J11" s="18">
        <f t="shared" si="5"/>
        <v>1475</v>
      </c>
      <c r="K11" s="19"/>
      <c r="L11" s="18">
        <f t="shared" si="6"/>
        <v>217</v>
      </c>
      <c r="M11" s="18" t="s">
        <v>22</v>
      </c>
      <c r="N11" s="18">
        <f t="shared" si="7"/>
        <v>1239</v>
      </c>
      <c r="O11" s="18" t="s">
        <v>22</v>
      </c>
      <c r="P11" s="18">
        <f t="shared" si="8"/>
        <v>3813</v>
      </c>
    </row>
    <row r="12" spans="1:16" ht="15" customHeight="1" x14ac:dyDescent="0.2">
      <c r="A12" s="3">
        <v>2018</v>
      </c>
      <c r="B12" s="3">
        <v>2018</v>
      </c>
      <c r="D12" s="24">
        <f t="shared" si="0"/>
        <v>9</v>
      </c>
      <c r="E12" s="24">
        <f t="shared" si="1"/>
        <v>39</v>
      </c>
      <c r="F12" s="18">
        <f>VLOOKUP($A12,Table1Data,4)</f>
        <v>168</v>
      </c>
      <c r="G12" s="18">
        <f t="shared" si="2"/>
        <v>382</v>
      </c>
      <c r="H12" s="18">
        <f t="shared" si="3"/>
        <v>756</v>
      </c>
      <c r="I12" s="18">
        <f t="shared" si="4"/>
        <v>1194</v>
      </c>
      <c r="J12" s="18">
        <f t="shared" si="5"/>
        <v>1569</v>
      </c>
      <c r="K12" s="19"/>
      <c r="L12" s="18">
        <f t="shared" si="6"/>
        <v>216</v>
      </c>
      <c r="M12" s="18" t="s">
        <v>22</v>
      </c>
      <c r="N12" s="18">
        <f t="shared" si="7"/>
        <v>1354</v>
      </c>
      <c r="O12" s="18" t="s">
        <v>22</v>
      </c>
      <c r="P12" s="18">
        <f t="shared" si="8"/>
        <v>4117</v>
      </c>
    </row>
    <row r="13" spans="1:16" ht="15" customHeight="1" x14ac:dyDescent="0.2">
      <c r="A13" s="3">
        <v>2017</v>
      </c>
      <c r="B13" s="3">
        <v>2017</v>
      </c>
      <c r="D13" s="24" t="str">
        <f t="shared" si="0"/>
        <v>*</v>
      </c>
      <c r="E13" s="24" t="str">
        <f t="shared" si="1"/>
        <v>*</v>
      </c>
      <c r="F13" s="18">
        <f t="shared" ref="F13:F36" si="9">VLOOKUP($A13,Table1Data,4)</f>
        <v>140</v>
      </c>
      <c r="G13" s="18">
        <f t="shared" si="2"/>
        <v>412</v>
      </c>
      <c r="H13" s="18">
        <f t="shared" si="3"/>
        <v>718</v>
      </c>
      <c r="I13" s="18">
        <f t="shared" si="4"/>
        <v>1281</v>
      </c>
      <c r="J13" s="18">
        <f t="shared" si="5"/>
        <v>1687</v>
      </c>
      <c r="K13" s="19"/>
      <c r="L13" s="18">
        <f t="shared" si="6"/>
        <v>191</v>
      </c>
      <c r="M13" s="18" t="s">
        <v>22</v>
      </c>
      <c r="N13" s="18">
        <f t="shared" si="7"/>
        <v>1321</v>
      </c>
      <c r="O13" s="18" t="s">
        <v>22</v>
      </c>
      <c r="P13" s="18">
        <f t="shared" si="8"/>
        <v>4289</v>
      </c>
    </row>
    <row r="14" spans="1:16" ht="15" customHeight="1" x14ac:dyDescent="0.2">
      <c r="A14" s="3">
        <v>2016</v>
      </c>
      <c r="B14" s="3">
        <v>2016</v>
      </c>
      <c r="D14" s="18">
        <f t="shared" ref="D14:D36" si="10">VLOOKUP($A14,Table1Data,2)</f>
        <v>16</v>
      </c>
      <c r="E14" s="18">
        <f t="shared" si="1"/>
        <v>49</v>
      </c>
      <c r="F14" s="18">
        <f t="shared" si="9"/>
        <v>178</v>
      </c>
      <c r="G14" s="18">
        <f t="shared" si="2"/>
        <v>488</v>
      </c>
      <c r="H14" s="18">
        <f t="shared" si="3"/>
        <v>847</v>
      </c>
      <c r="I14" s="18">
        <f t="shared" si="4"/>
        <v>1368</v>
      </c>
      <c r="J14" s="18">
        <f t="shared" si="5"/>
        <v>1679</v>
      </c>
      <c r="K14" s="19"/>
      <c r="L14" s="18">
        <f t="shared" si="6"/>
        <v>243</v>
      </c>
      <c r="M14" s="18" t="s">
        <v>22</v>
      </c>
      <c r="N14" s="18">
        <f t="shared" si="7"/>
        <v>1578</v>
      </c>
      <c r="O14" s="18" t="s">
        <v>22</v>
      </c>
      <c r="P14" s="18">
        <f t="shared" si="8"/>
        <v>4625</v>
      </c>
    </row>
    <row r="15" spans="1:16" ht="15" customHeight="1" x14ac:dyDescent="0.2">
      <c r="A15" s="3">
        <v>2015</v>
      </c>
      <c r="B15" s="3">
        <v>2015</v>
      </c>
      <c r="D15" s="18">
        <f t="shared" si="10"/>
        <v>8</v>
      </c>
      <c r="E15" s="18">
        <f t="shared" si="1"/>
        <v>64</v>
      </c>
      <c r="F15" s="18">
        <f t="shared" si="9"/>
        <v>172</v>
      </c>
      <c r="G15" s="18">
        <f t="shared" si="2"/>
        <v>555</v>
      </c>
      <c r="H15" s="18">
        <f t="shared" si="3"/>
        <v>916</v>
      </c>
      <c r="I15" s="18">
        <f t="shared" si="4"/>
        <v>1342</v>
      </c>
      <c r="J15" s="18">
        <f t="shared" si="5"/>
        <v>1754</v>
      </c>
      <c r="K15" s="19"/>
      <c r="L15" s="18">
        <f t="shared" si="6"/>
        <v>244</v>
      </c>
      <c r="M15" s="18" t="s">
        <v>22</v>
      </c>
      <c r="N15" s="18">
        <f t="shared" si="7"/>
        <v>1715</v>
      </c>
      <c r="O15" s="18" t="s">
        <v>22</v>
      </c>
      <c r="P15" s="18">
        <f t="shared" si="8"/>
        <v>4811</v>
      </c>
    </row>
    <row r="16" spans="1:16" ht="15" customHeight="1" x14ac:dyDescent="0.2">
      <c r="A16" s="3">
        <v>2014</v>
      </c>
      <c r="B16" s="3">
        <v>2014</v>
      </c>
      <c r="D16" s="18">
        <f t="shared" si="10"/>
        <v>16</v>
      </c>
      <c r="E16" s="18">
        <f t="shared" si="1"/>
        <v>82</v>
      </c>
      <c r="F16" s="18">
        <f t="shared" si="9"/>
        <v>256</v>
      </c>
      <c r="G16" s="18">
        <f t="shared" si="2"/>
        <v>597</v>
      </c>
      <c r="H16" s="18">
        <f t="shared" si="3"/>
        <v>996</v>
      </c>
      <c r="I16" s="18">
        <f t="shared" si="4"/>
        <v>1475</v>
      </c>
      <c r="J16" s="18">
        <f t="shared" si="5"/>
        <v>1717</v>
      </c>
      <c r="K16" s="19"/>
      <c r="L16" s="18">
        <f t="shared" si="6"/>
        <v>354</v>
      </c>
      <c r="M16" s="18" t="s">
        <v>22</v>
      </c>
      <c r="N16" s="18">
        <f t="shared" si="7"/>
        <v>1947</v>
      </c>
      <c r="O16" s="18" t="s">
        <v>22</v>
      </c>
      <c r="P16" s="18">
        <f t="shared" si="8"/>
        <v>5139</v>
      </c>
    </row>
    <row r="17" spans="1:18" ht="15" customHeight="1" x14ac:dyDescent="0.2">
      <c r="A17" s="3">
        <v>2013</v>
      </c>
      <c r="B17" s="3">
        <v>2013</v>
      </c>
      <c r="D17" s="18">
        <f t="shared" si="10"/>
        <v>23</v>
      </c>
      <c r="E17" s="18">
        <f t="shared" si="1"/>
        <v>95</v>
      </c>
      <c r="F17" s="18">
        <f t="shared" si="9"/>
        <v>280</v>
      </c>
      <c r="G17" s="18">
        <f t="shared" si="2"/>
        <v>698</v>
      </c>
      <c r="H17" s="18">
        <f t="shared" si="3"/>
        <v>1090</v>
      </c>
      <c r="I17" s="18">
        <f t="shared" si="4"/>
        <v>1627</v>
      </c>
      <c r="J17" s="18">
        <f t="shared" si="5"/>
        <v>1997</v>
      </c>
      <c r="K17" s="18" t="s">
        <v>22</v>
      </c>
      <c r="L17" s="18">
        <f t="shared" si="6"/>
        <v>398</v>
      </c>
      <c r="M17" s="18" t="s">
        <v>22</v>
      </c>
      <c r="N17" s="18">
        <f t="shared" si="7"/>
        <v>2186</v>
      </c>
      <c r="O17" s="18" t="s">
        <v>22</v>
      </c>
      <c r="P17" s="18">
        <f t="shared" si="8"/>
        <v>5810</v>
      </c>
    </row>
    <row r="18" spans="1:18" ht="15" customHeight="1" x14ac:dyDescent="0.2">
      <c r="A18" s="3">
        <v>2012</v>
      </c>
      <c r="B18" s="3">
        <v>2012</v>
      </c>
      <c r="D18" s="18">
        <f t="shared" si="10"/>
        <v>15</v>
      </c>
      <c r="E18" s="18">
        <f t="shared" si="1"/>
        <v>108</v>
      </c>
      <c r="F18" s="18">
        <f t="shared" si="9"/>
        <v>369</v>
      </c>
      <c r="G18" s="18">
        <f t="shared" si="2"/>
        <v>816</v>
      </c>
      <c r="H18" s="18">
        <f t="shared" si="3"/>
        <v>1205</v>
      </c>
      <c r="I18" s="18">
        <f t="shared" si="4"/>
        <v>1748</v>
      </c>
      <c r="J18" s="18">
        <f t="shared" si="5"/>
        <v>2241</v>
      </c>
      <c r="K18" s="19"/>
      <c r="L18" s="18">
        <f t="shared" si="6"/>
        <v>492</v>
      </c>
      <c r="M18" s="19"/>
      <c r="N18" s="18">
        <f t="shared" si="7"/>
        <v>2513</v>
      </c>
      <c r="O18" s="19"/>
      <c r="P18" s="18">
        <f t="shared" si="8"/>
        <v>6502</v>
      </c>
    </row>
    <row r="19" spans="1:18" ht="15" customHeight="1" x14ac:dyDescent="0.2">
      <c r="A19" s="3">
        <v>2011</v>
      </c>
      <c r="B19" s="3">
        <v>2011</v>
      </c>
      <c r="D19" s="18">
        <f t="shared" si="10"/>
        <v>23</v>
      </c>
      <c r="E19" s="18">
        <f t="shared" si="1"/>
        <v>115</v>
      </c>
      <c r="F19" s="18">
        <f t="shared" si="9"/>
        <v>355</v>
      </c>
      <c r="G19" s="18">
        <f t="shared" si="2"/>
        <v>883</v>
      </c>
      <c r="H19" s="18">
        <f t="shared" si="3"/>
        <v>1349</v>
      </c>
      <c r="I19" s="18">
        <f t="shared" si="4"/>
        <v>1964</v>
      </c>
      <c r="J19" s="18">
        <f t="shared" si="5"/>
        <v>2348</v>
      </c>
      <c r="K19" s="19"/>
      <c r="L19" s="18">
        <f t="shared" si="6"/>
        <v>493</v>
      </c>
      <c r="M19" s="19"/>
      <c r="N19" s="18">
        <f t="shared" si="7"/>
        <v>2725</v>
      </c>
      <c r="O19" s="19"/>
      <c r="P19" s="18">
        <f t="shared" si="8"/>
        <v>7037</v>
      </c>
    </row>
    <row r="20" spans="1:18" ht="15" customHeight="1" x14ac:dyDescent="0.2">
      <c r="A20" s="3">
        <v>2010</v>
      </c>
      <c r="B20" s="3">
        <v>2010</v>
      </c>
      <c r="D20" s="18">
        <f t="shared" si="10"/>
        <v>19</v>
      </c>
      <c r="E20" s="18">
        <f t="shared" si="1"/>
        <v>123</v>
      </c>
      <c r="F20" s="18">
        <f t="shared" si="9"/>
        <v>475</v>
      </c>
      <c r="G20" s="18">
        <f t="shared" si="2"/>
        <v>953</v>
      </c>
      <c r="H20" s="18">
        <f t="shared" si="3"/>
        <v>1692</v>
      </c>
      <c r="I20" s="18">
        <f t="shared" si="4"/>
        <v>2140</v>
      </c>
      <c r="J20" s="18">
        <f t="shared" si="5"/>
        <v>2531</v>
      </c>
      <c r="K20" s="19"/>
      <c r="L20" s="18">
        <f t="shared" si="6"/>
        <v>617</v>
      </c>
      <c r="M20" s="19"/>
      <c r="N20" s="18">
        <f t="shared" si="7"/>
        <v>3262</v>
      </c>
      <c r="O20" s="19"/>
      <c r="P20" s="18">
        <f t="shared" si="8"/>
        <v>7933</v>
      </c>
    </row>
    <row r="21" spans="1:18" ht="15" customHeight="1" x14ac:dyDescent="0.2">
      <c r="A21" s="3">
        <v>2009</v>
      </c>
      <c r="B21" s="3">
        <v>2009</v>
      </c>
      <c r="D21" s="18">
        <f t="shared" si="10"/>
        <v>25</v>
      </c>
      <c r="E21" s="18">
        <f t="shared" si="1"/>
        <v>157</v>
      </c>
      <c r="F21" s="18">
        <f t="shared" si="9"/>
        <v>449</v>
      </c>
      <c r="G21" s="18">
        <f t="shared" si="2"/>
        <v>1142</v>
      </c>
      <c r="H21" s="18">
        <f t="shared" si="3"/>
        <v>1723</v>
      </c>
      <c r="I21" s="18">
        <f t="shared" si="4"/>
        <v>2267</v>
      </c>
      <c r="J21" s="18">
        <f t="shared" si="5"/>
        <v>2656</v>
      </c>
      <c r="K21" s="19"/>
      <c r="L21" s="18">
        <f t="shared" si="6"/>
        <v>631</v>
      </c>
      <c r="M21" s="19"/>
      <c r="N21" s="18">
        <f t="shared" si="7"/>
        <v>3496</v>
      </c>
      <c r="O21" s="19"/>
      <c r="P21" s="18">
        <f t="shared" si="8"/>
        <v>8419</v>
      </c>
    </row>
    <row r="22" spans="1:18" ht="15" customHeight="1" x14ac:dyDescent="0.2">
      <c r="A22" s="3">
        <v>2008</v>
      </c>
      <c r="B22" s="12">
        <v>2008</v>
      </c>
      <c r="D22" s="18">
        <f t="shared" si="10"/>
        <v>22</v>
      </c>
      <c r="E22" s="18">
        <f t="shared" si="1"/>
        <v>165</v>
      </c>
      <c r="F22" s="18">
        <f t="shared" si="9"/>
        <v>522</v>
      </c>
      <c r="G22" s="18">
        <f t="shared" si="2"/>
        <v>1245</v>
      </c>
      <c r="H22" s="18">
        <f t="shared" si="3"/>
        <v>1889</v>
      </c>
      <c r="I22" s="18">
        <f t="shared" si="4"/>
        <v>2374</v>
      </c>
      <c r="J22" s="18">
        <f t="shared" si="5"/>
        <v>2673</v>
      </c>
      <c r="K22" s="18"/>
      <c r="L22" s="18">
        <f t="shared" si="6"/>
        <v>709</v>
      </c>
      <c r="M22" s="18"/>
      <c r="N22" s="18">
        <f t="shared" si="7"/>
        <v>3843</v>
      </c>
      <c r="O22" s="18"/>
      <c r="P22" s="18">
        <f t="shared" si="8"/>
        <v>8890</v>
      </c>
      <c r="R22" s="10"/>
    </row>
    <row r="23" spans="1:18" ht="15" customHeight="1" x14ac:dyDescent="0.2">
      <c r="A23" s="3">
        <v>2007</v>
      </c>
      <c r="B23" s="12">
        <v>2007</v>
      </c>
      <c r="D23" s="18">
        <f t="shared" si="10"/>
        <v>19</v>
      </c>
      <c r="E23" s="18">
        <f t="shared" si="1"/>
        <v>152</v>
      </c>
      <c r="F23" s="18">
        <f t="shared" si="9"/>
        <v>560</v>
      </c>
      <c r="G23" s="18">
        <f t="shared" si="2"/>
        <v>1350</v>
      </c>
      <c r="H23" s="18">
        <f t="shared" si="3"/>
        <v>1937</v>
      </c>
      <c r="I23" s="18">
        <f t="shared" si="4"/>
        <v>2518</v>
      </c>
      <c r="J23" s="18">
        <f t="shared" si="5"/>
        <v>2826</v>
      </c>
      <c r="K23" s="18"/>
      <c r="L23" s="18">
        <f t="shared" si="6"/>
        <v>731</v>
      </c>
      <c r="M23" s="18"/>
      <c r="N23" s="18">
        <f t="shared" si="7"/>
        <v>4018</v>
      </c>
      <c r="O23" s="18"/>
      <c r="P23" s="18">
        <f t="shared" si="8"/>
        <v>9362</v>
      </c>
      <c r="R23" s="10"/>
    </row>
    <row r="24" spans="1:18" ht="15" customHeight="1" x14ac:dyDescent="0.2">
      <c r="A24" s="3">
        <v>2006</v>
      </c>
      <c r="B24" s="12">
        <v>2006</v>
      </c>
      <c r="D24" s="18">
        <f t="shared" si="10"/>
        <v>21</v>
      </c>
      <c r="E24" s="18">
        <f t="shared" si="1"/>
        <v>166</v>
      </c>
      <c r="F24" s="18">
        <f t="shared" si="9"/>
        <v>570</v>
      </c>
      <c r="G24" s="18">
        <f t="shared" si="2"/>
        <v>1257</v>
      </c>
      <c r="H24" s="18">
        <f t="shared" si="3"/>
        <v>1858</v>
      </c>
      <c r="I24" s="18">
        <f t="shared" si="4"/>
        <v>2473</v>
      </c>
      <c r="J24" s="18">
        <f t="shared" si="5"/>
        <v>2878</v>
      </c>
      <c r="K24" s="18"/>
      <c r="L24" s="18">
        <f t="shared" si="6"/>
        <v>757</v>
      </c>
      <c r="M24" s="18"/>
      <c r="N24" s="18">
        <f t="shared" si="7"/>
        <v>3872</v>
      </c>
      <c r="O24" s="18"/>
      <c r="P24" s="18">
        <f t="shared" si="8"/>
        <v>9223</v>
      </c>
      <c r="R24" s="10"/>
    </row>
    <row r="25" spans="1:18" ht="15" customHeight="1" x14ac:dyDescent="0.2">
      <c r="A25" s="3">
        <v>2005</v>
      </c>
      <c r="B25" s="12">
        <v>2005</v>
      </c>
      <c r="D25" s="18">
        <f t="shared" si="10"/>
        <v>27</v>
      </c>
      <c r="E25" s="18">
        <f t="shared" si="1"/>
        <v>158</v>
      </c>
      <c r="F25" s="18">
        <f t="shared" si="9"/>
        <v>480</v>
      </c>
      <c r="G25" s="18">
        <f t="shared" si="2"/>
        <v>1316</v>
      </c>
      <c r="H25" s="18">
        <f t="shared" si="3"/>
        <v>1918</v>
      </c>
      <c r="I25" s="18">
        <f t="shared" si="4"/>
        <v>2385</v>
      </c>
      <c r="J25" s="18">
        <f t="shared" si="5"/>
        <v>2758</v>
      </c>
      <c r="K25" s="18"/>
      <c r="L25" s="18">
        <f t="shared" si="6"/>
        <v>665</v>
      </c>
      <c r="M25" s="18"/>
      <c r="N25" s="18">
        <f t="shared" si="7"/>
        <v>3899</v>
      </c>
      <c r="O25" s="18"/>
      <c r="P25" s="18">
        <f t="shared" si="8"/>
        <v>9042</v>
      </c>
      <c r="R25" s="10"/>
    </row>
    <row r="26" spans="1:18" ht="15" customHeight="1" x14ac:dyDescent="0.2">
      <c r="A26" s="3">
        <v>2004</v>
      </c>
      <c r="B26" s="3">
        <v>2004</v>
      </c>
      <c r="D26" s="18">
        <f t="shared" si="10"/>
        <v>28</v>
      </c>
      <c r="E26" s="18">
        <f t="shared" si="1"/>
        <v>178</v>
      </c>
      <c r="F26" s="18">
        <f t="shared" si="9"/>
        <v>477</v>
      </c>
      <c r="G26" s="18">
        <f t="shared" si="2"/>
        <v>1286</v>
      </c>
      <c r="H26" s="18">
        <f t="shared" si="3"/>
        <v>1895</v>
      </c>
      <c r="I26" s="18">
        <f t="shared" si="4"/>
        <v>2400</v>
      </c>
      <c r="J26" s="18">
        <f t="shared" si="5"/>
        <v>2600</v>
      </c>
      <c r="K26" s="18"/>
      <c r="L26" s="18">
        <f t="shared" si="6"/>
        <v>683</v>
      </c>
      <c r="M26" s="18"/>
      <c r="N26" s="18">
        <f t="shared" si="7"/>
        <v>3864</v>
      </c>
      <c r="O26" s="18"/>
      <c r="P26" s="18">
        <f t="shared" si="8"/>
        <v>8864</v>
      </c>
      <c r="R26" s="10"/>
    </row>
    <row r="27" spans="1:18" ht="15" customHeight="1" x14ac:dyDescent="0.2">
      <c r="A27" s="3">
        <v>2003</v>
      </c>
      <c r="B27" s="3">
        <v>2003</v>
      </c>
      <c r="D27" s="18">
        <f t="shared" si="10"/>
        <v>16</v>
      </c>
      <c r="E27" s="18">
        <f t="shared" si="1"/>
        <v>127</v>
      </c>
      <c r="F27" s="18">
        <f t="shared" si="9"/>
        <v>499</v>
      </c>
      <c r="G27" s="18">
        <f t="shared" si="2"/>
        <v>1252</v>
      </c>
      <c r="H27" s="18">
        <f t="shared" si="3"/>
        <v>1919</v>
      </c>
      <c r="I27" s="18">
        <f t="shared" si="4"/>
        <v>2294</v>
      </c>
      <c r="J27" s="18">
        <f t="shared" si="5"/>
        <v>2463</v>
      </c>
      <c r="K27" s="18"/>
      <c r="L27" s="18">
        <f t="shared" si="6"/>
        <v>642</v>
      </c>
      <c r="M27" s="18"/>
      <c r="N27" s="18">
        <f t="shared" si="7"/>
        <v>3813</v>
      </c>
      <c r="O27" s="18"/>
      <c r="P27" s="18">
        <f t="shared" si="8"/>
        <v>8570</v>
      </c>
      <c r="R27" s="10"/>
    </row>
    <row r="28" spans="1:18" ht="15" customHeight="1" x14ac:dyDescent="0.2">
      <c r="A28" s="3">
        <v>2002</v>
      </c>
      <c r="B28" s="3">
        <v>2002</v>
      </c>
      <c r="D28" s="18">
        <f t="shared" si="10"/>
        <v>29</v>
      </c>
      <c r="E28" s="18">
        <f t="shared" si="1"/>
        <v>151</v>
      </c>
      <c r="F28" s="18">
        <f t="shared" si="9"/>
        <v>497</v>
      </c>
      <c r="G28" s="18">
        <f t="shared" si="2"/>
        <v>1214</v>
      </c>
      <c r="H28" s="18">
        <f t="shared" si="3"/>
        <v>1898</v>
      </c>
      <c r="I28" s="18">
        <f t="shared" si="4"/>
        <v>2211</v>
      </c>
      <c r="J28" s="18">
        <f t="shared" si="5"/>
        <v>2414</v>
      </c>
      <c r="K28" s="18"/>
      <c r="L28" s="18">
        <f t="shared" si="6"/>
        <v>677</v>
      </c>
      <c r="M28" s="18"/>
      <c r="N28" s="18">
        <f t="shared" si="7"/>
        <v>3789</v>
      </c>
      <c r="O28" s="18"/>
      <c r="P28" s="18">
        <f t="shared" si="8"/>
        <v>8414</v>
      </c>
      <c r="R28" s="10"/>
    </row>
    <row r="29" spans="1:18" ht="15" customHeight="1" x14ac:dyDescent="0.2">
      <c r="A29" s="3">
        <v>2001</v>
      </c>
      <c r="B29" s="3">
        <v>2001</v>
      </c>
      <c r="D29" s="18">
        <f t="shared" si="10"/>
        <v>21</v>
      </c>
      <c r="E29" s="18">
        <f t="shared" si="1"/>
        <v>120</v>
      </c>
      <c r="F29" s="18">
        <f t="shared" si="9"/>
        <v>471</v>
      </c>
      <c r="G29" s="18">
        <f t="shared" si="2"/>
        <v>1274</v>
      </c>
      <c r="H29" s="18">
        <f t="shared" si="3"/>
        <v>1812</v>
      </c>
      <c r="I29" s="18">
        <f t="shared" si="4"/>
        <v>2323</v>
      </c>
      <c r="J29" s="18">
        <f t="shared" si="5"/>
        <v>2551</v>
      </c>
      <c r="K29" s="18"/>
      <c r="L29" s="18">
        <f t="shared" si="6"/>
        <v>612</v>
      </c>
      <c r="M29" s="18"/>
      <c r="N29" s="18">
        <f t="shared" si="7"/>
        <v>3698</v>
      </c>
      <c r="O29" s="18"/>
      <c r="P29" s="18">
        <f t="shared" si="8"/>
        <v>8572</v>
      </c>
      <c r="R29" s="10"/>
    </row>
    <row r="30" spans="1:18" ht="15" customHeight="1" x14ac:dyDescent="0.2">
      <c r="A30" s="3">
        <v>2000</v>
      </c>
      <c r="B30" s="3">
        <v>2000</v>
      </c>
      <c r="D30" s="18">
        <f t="shared" si="10"/>
        <v>34</v>
      </c>
      <c r="E30" s="18">
        <f t="shared" si="1"/>
        <v>163</v>
      </c>
      <c r="F30" s="18">
        <f t="shared" si="9"/>
        <v>503</v>
      </c>
      <c r="G30" s="18">
        <f t="shared" si="2"/>
        <v>1225</v>
      </c>
      <c r="H30" s="18">
        <f t="shared" si="3"/>
        <v>1838</v>
      </c>
      <c r="I30" s="18">
        <f t="shared" si="4"/>
        <v>2334</v>
      </c>
      <c r="J30" s="18">
        <f t="shared" si="5"/>
        <v>2644</v>
      </c>
      <c r="K30" s="18"/>
      <c r="L30" s="18">
        <f t="shared" si="6"/>
        <v>700</v>
      </c>
      <c r="M30" s="18"/>
      <c r="N30" s="18">
        <f t="shared" si="7"/>
        <v>3763</v>
      </c>
      <c r="O30" s="18"/>
      <c r="P30" s="18">
        <f t="shared" si="8"/>
        <v>8741</v>
      </c>
      <c r="R30" s="10"/>
    </row>
    <row r="31" spans="1:18" ht="15" customHeight="1" x14ac:dyDescent="0.2">
      <c r="A31" s="3">
        <v>1999</v>
      </c>
      <c r="B31" s="3">
        <v>1999</v>
      </c>
      <c r="D31" s="18">
        <f t="shared" si="10"/>
        <v>20</v>
      </c>
      <c r="E31" s="18">
        <f t="shared" si="1"/>
        <v>159</v>
      </c>
      <c r="F31" s="18">
        <f t="shared" si="9"/>
        <v>485</v>
      </c>
      <c r="G31" s="18">
        <f t="shared" si="2"/>
        <v>1251</v>
      </c>
      <c r="H31" s="18">
        <f t="shared" si="3"/>
        <v>2032</v>
      </c>
      <c r="I31" s="18">
        <f t="shared" si="4"/>
        <v>2452</v>
      </c>
      <c r="J31" s="18">
        <f t="shared" si="5"/>
        <v>2573</v>
      </c>
      <c r="K31" s="18"/>
      <c r="L31" s="18">
        <f t="shared" si="6"/>
        <v>664</v>
      </c>
      <c r="M31" s="18"/>
      <c r="N31" s="18">
        <f t="shared" si="7"/>
        <v>3947</v>
      </c>
      <c r="O31" s="18"/>
      <c r="P31" s="18">
        <f t="shared" si="8"/>
        <v>8972</v>
      </c>
      <c r="R31" s="10"/>
    </row>
    <row r="32" spans="1:18" ht="15" customHeight="1" x14ac:dyDescent="0.2">
      <c r="A32" s="3">
        <v>1998</v>
      </c>
      <c r="B32" s="3">
        <v>1998</v>
      </c>
      <c r="D32" s="18">
        <f t="shared" si="10"/>
        <v>32</v>
      </c>
      <c r="E32" s="18">
        <f t="shared" si="1"/>
        <v>145</v>
      </c>
      <c r="F32" s="18">
        <f t="shared" si="9"/>
        <v>585</v>
      </c>
      <c r="G32" s="18">
        <f t="shared" si="2"/>
        <v>1328</v>
      </c>
      <c r="H32" s="18">
        <f t="shared" si="3"/>
        <v>2098</v>
      </c>
      <c r="I32" s="18">
        <f t="shared" si="4"/>
        <v>2429</v>
      </c>
      <c r="J32" s="18">
        <f t="shared" si="5"/>
        <v>2505</v>
      </c>
      <c r="K32" s="18"/>
      <c r="L32" s="18">
        <f t="shared" si="6"/>
        <v>762</v>
      </c>
      <c r="M32" s="18"/>
      <c r="N32" s="18">
        <f t="shared" si="7"/>
        <v>4188</v>
      </c>
      <c r="O32" s="18"/>
      <c r="P32" s="18">
        <f t="shared" si="8"/>
        <v>9122</v>
      </c>
      <c r="R32" s="10"/>
    </row>
    <row r="33" spans="1:16" ht="15" customHeight="1" x14ac:dyDescent="0.2">
      <c r="A33" s="3">
        <v>1997</v>
      </c>
      <c r="B33" s="3">
        <v>1997</v>
      </c>
      <c r="C33" s="4"/>
      <c r="D33" s="18">
        <f t="shared" si="10"/>
        <v>31</v>
      </c>
      <c r="E33" s="18">
        <f t="shared" si="1"/>
        <v>146</v>
      </c>
      <c r="F33" s="18">
        <f t="shared" si="9"/>
        <v>582</v>
      </c>
      <c r="G33" s="18">
        <f t="shared" si="2"/>
        <v>1505</v>
      </c>
      <c r="H33" s="18">
        <f t="shared" si="3"/>
        <v>1912</v>
      </c>
      <c r="I33" s="18">
        <f t="shared" si="4"/>
        <v>2310</v>
      </c>
      <c r="J33" s="18">
        <f t="shared" si="5"/>
        <v>2347</v>
      </c>
      <c r="K33" s="18"/>
      <c r="L33" s="18">
        <f t="shared" si="6"/>
        <v>759</v>
      </c>
      <c r="M33" s="18"/>
      <c r="N33" s="18">
        <f t="shared" si="7"/>
        <v>4176</v>
      </c>
      <c r="O33" s="18"/>
      <c r="P33" s="18">
        <f t="shared" si="8"/>
        <v>8833</v>
      </c>
    </row>
    <row r="34" spans="1:16" ht="15" customHeight="1" x14ac:dyDescent="0.2">
      <c r="A34" s="3">
        <v>1996</v>
      </c>
      <c r="B34" s="3">
        <v>1996</v>
      </c>
      <c r="D34" s="18">
        <f t="shared" si="10"/>
        <v>38</v>
      </c>
      <c r="E34" s="18">
        <f t="shared" si="1"/>
        <v>191</v>
      </c>
      <c r="F34" s="18">
        <f t="shared" si="9"/>
        <v>608</v>
      </c>
      <c r="G34" s="18">
        <f t="shared" si="2"/>
        <v>1405</v>
      </c>
      <c r="H34" s="18">
        <f t="shared" si="3"/>
        <v>2002</v>
      </c>
      <c r="I34" s="18">
        <f t="shared" si="4"/>
        <v>2264</v>
      </c>
      <c r="J34" s="18">
        <f t="shared" si="5"/>
        <v>2380</v>
      </c>
      <c r="K34" s="18"/>
      <c r="L34" s="18">
        <f t="shared" si="6"/>
        <v>837</v>
      </c>
      <c r="M34" s="18"/>
      <c r="N34" s="18">
        <f t="shared" si="7"/>
        <v>4244</v>
      </c>
      <c r="O34" s="18"/>
      <c r="P34" s="18">
        <f t="shared" si="8"/>
        <v>8888</v>
      </c>
    </row>
    <row r="35" spans="1:16" ht="15" customHeight="1" x14ac:dyDescent="0.2">
      <c r="A35" s="3">
        <v>1995</v>
      </c>
      <c r="B35" s="3">
        <v>1995</v>
      </c>
      <c r="D35" s="18">
        <f t="shared" si="10"/>
        <v>26</v>
      </c>
      <c r="E35" s="18">
        <f t="shared" si="1"/>
        <v>184</v>
      </c>
      <c r="F35" s="18">
        <f t="shared" si="9"/>
        <v>592</v>
      </c>
      <c r="G35" s="18">
        <f t="shared" si="2"/>
        <v>1246</v>
      </c>
      <c r="H35" s="18">
        <f t="shared" si="3"/>
        <v>1682</v>
      </c>
      <c r="I35" s="18">
        <f t="shared" si="4"/>
        <v>2060</v>
      </c>
      <c r="J35" s="18">
        <f t="shared" si="5"/>
        <v>2393</v>
      </c>
      <c r="K35" s="18"/>
      <c r="L35" s="18">
        <f t="shared" si="6"/>
        <v>802</v>
      </c>
      <c r="M35" s="18"/>
      <c r="N35" s="18">
        <f t="shared" si="7"/>
        <v>3730</v>
      </c>
      <c r="O35" s="18"/>
      <c r="P35" s="18">
        <f t="shared" si="8"/>
        <v>8183</v>
      </c>
    </row>
    <row r="36" spans="1:16" ht="15" customHeight="1" x14ac:dyDescent="0.2">
      <c r="A36" s="3">
        <v>1994</v>
      </c>
      <c r="B36" s="3">
        <v>1994</v>
      </c>
      <c r="D36" s="18">
        <f t="shared" si="10"/>
        <v>35</v>
      </c>
      <c r="E36" s="18">
        <f t="shared" si="1"/>
        <v>150</v>
      </c>
      <c r="F36" s="18">
        <f t="shared" si="9"/>
        <v>582</v>
      </c>
      <c r="G36" s="18">
        <f t="shared" si="2"/>
        <v>1230</v>
      </c>
      <c r="H36" s="18">
        <f t="shared" si="3"/>
        <v>1648</v>
      </c>
      <c r="I36" s="18">
        <f t="shared" si="4"/>
        <v>2217</v>
      </c>
      <c r="J36" s="18">
        <f t="shared" si="5"/>
        <v>2403</v>
      </c>
      <c r="K36" s="18"/>
      <c r="L36" s="18">
        <f t="shared" si="6"/>
        <v>767</v>
      </c>
      <c r="M36" s="18"/>
      <c r="N36" s="18">
        <f t="shared" si="7"/>
        <v>3645</v>
      </c>
      <c r="O36" s="18"/>
      <c r="P36" s="18">
        <f t="shared" si="8"/>
        <v>8265</v>
      </c>
    </row>
    <row r="37" spans="1:16" ht="15" customHeight="1" x14ac:dyDescent="0.2">
      <c r="B37" s="12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</row>
    <row r="38" spans="1:16" ht="15" customHeight="1" x14ac:dyDescent="0.2">
      <c r="B38" s="3"/>
      <c r="D38" s="17" t="s">
        <v>25</v>
      </c>
    </row>
    <row r="39" spans="1:16" ht="15" customHeight="1" x14ac:dyDescent="0.2">
      <c r="A39" s="3">
        <v>2022</v>
      </c>
      <c r="B39" s="3">
        <v>2022</v>
      </c>
      <c r="D39" s="25">
        <f t="shared" ref="D39:D44" si="11">VLOOKUP($A39,Table1Data,12)</f>
        <v>0.33219280470384999</v>
      </c>
      <c r="E39" s="25">
        <f t="shared" ref="E39:E67" si="12">VLOOKUP($A39,Table1Data,13)</f>
        <v>1.9802668148971601</v>
      </c>
      <c r="F39" s="14">
        <f t="shared" ref="F39:F67" si="13">VLOOKUP($A39,Table1Data,14)</f>
        <v>4.2703370389976998</v>
      </c>
      <c r="G39" s="14">
        <f t="shared" ref="G39:G67" si="14">VLOOKUP($A39,Table1Data,15)</f>
        <v>12.414984346323999</v>
      </c>
      <c r="H39" s="14">
        <f t="shared" ref="H39:H67" si="15">VLOOKUP($A39,Table1Data,16)</f>
        <v>24.377707614362201</v>
      </c>
      <c r="I39" s="14">
        <f t="shared" ref="I39:I67" si="16">VLOOKUP($A39,Table1Data,17)</f>
        <v>41.694537346711201</v>
      </c>
      <c r="J39" s="14">
        <f t="shared" ref="J39:J67" si="17">VLOOKUP($A39,Table1Data,18)</f>
        <v>50.836664661973302</v>
      </c>
      <c r="K39" s="14" t="s">
        <v>22</v>
      </c>
      <c r="L39" s="14">
        <f t="shared" ref="L39:L67" si="18">VLOOKUP($A39,Table1Data,19)</f>
        <v>2.1554195042535098</v>
      </c>
      <c r="M39" s="14" t="s">
        <v>22</v>
      </c>
      <c r="N39" s="14">
        <f t="shared" ref="N39:N67" si="19">VLOOKUP($A39,Table1Data,20)</f>
        <v>14.3590604831937</v>
      </c>
      <c r="O39" s="14" t="s">
        <v>22</v>
      </c>
      <c r="P39" s="14">
        <f>VLOOKUP($A39,Table1Data,21)</f>
        <v>27.111499289008801</v>
      </c>
    </row>
    <row r="40" spans="1:16" ht="15" customHeight="1" x14ac:dyDescent="0.2">
      <c r="A40" s="3">
        <v>2021</v>
      </c>
      <c r="B40" s="3">
        <v>2021</v>
      </c>
      <c r="D40" s="25">
        <f t="shared" si="11"/>
        <v>0.26575424376307999</v>
      </c>
      <c r="E40" s="25">
        <f t="shared" si="12"/>
        <v>1.9802668148971601</v>
      </c>
      <c r="F40" s="14">
        <f t="shared" si="13"/>
        <v>4.3762131639315296</v>
      </c>
      <c r="G40" s="14">
        <f t="shared" si="14"/>
        <v>11.839216956349601</v>
      </c>
      <c r="H40" s="14">
        <f t="shared" si="15"/>
        <v>19.898670974373999</v>
      </c>
      <c r="I40" s="14">
        <f t="shared" si="16"/>
        <v>35.117056856187197</v>
      </c>
      <c r="J40" s="14">
        <f t="shared" si="17"/>
        <v>43.018360632539697</v>
      </c>
      <c r="K40" s="14" t="s">
        <v>22</v>
      </c>
      <c r="L40" s="14">
        <f t="shared" si="18"/>
        <v>2.1668845016165599</v>
      </c>
      <c r="M40" s="14" t="s">
        <v>22</v>
      </c>
      <c r="N40" s="14">
        <f t="shared" si="19"/>
        <v>12.7156258247162</v>
      </c>
      <c r="O40" s="14" t="s">
        <v>22</v>
      </c>
      <c r="P40" s="14">
        <f>VLOOKUP($A40,Table1Data,21)</f>
        <v>23.249770822656401</v>
      </c>
    </row>
    <row r="41" spans="1:16" ht="15" customHeight="1" x14ac:dyDescent="0.2">
      <c r="A41" s="3">
        <v>2020</v>
      </c>
      <c r="B41" s="3">
        <v>2020</v>
      </c>
      <c r="D41" s="25">
        <f t="shared" si="11"/>
        <v>0.27895948113536501</v>
      </c>
      <c r="E41" s="25">
        <f t="shared" si="12"/>
        <v>1.13523485170995</v>
      </c>
      <c r="F41" s="14">
        <f t="shared" si="13"/>
        <v>4.5180178552065602</v>
      </c>
      <c r="G41" s="14">
        <f t="shared" si="14"/>
        <v>10.5538949776744</v>
      </c>
      <c r="H41" s="14">
        <f t="shared" si="15"/>
        <v>21.676737160120801</v>
      </c>
      <c r="I41" s="14">
        <f t="shared" si="16"/>
        <v>36.230798051704703</v>
      </c>
      <c r="J41" s="14">
        <f t="shared" si="17"/>
        <v>43.833605764419303</v>
      </c>
      <c r="K41" s="14" t="s">
        <v>22</v>
      </c>
      <c r="L41" s="14">
        <f t="shared" si="18"/>
        <v>1.9519004412477901</v>
      </c>
      <c r="M41" s="14" t="s">
        <v>22</v>
      </c>
      <c r="N41" s="14">
        <f t="shared" si="19"/>
        <v>12.616005711050301</v>
      </c>
      <c r="O41" s="14" t="s">
        <v>22</v>
      </c>
      <c r="P41" s="14">
        <f>VLOOKUP($A41,Table1Data,21)</f>
        <v>23.971634291183499</v>
      </c>
    </row>
    <row r="42" spans="1:16" ht="15" customHeight="1" x14ac:dyDescent="0.2">
      <c r="A42" s="3">
        <v>2019</v>
      </c>
      <c r="B42" s="3">
        <v>2019</v>
      </c>
      <c r="D42" s="25">
        <f t="shared" si="11"/>
        <v>0.390972098809312</v>
      </c>
      <c r="E42" s="25">
        <f t="shared" si="12"/>
        <v>1.7771007870017801</v>
      </c>
      <c r="F42" s="14">
        <f t="shared" si="13"/>
        <v>5.81180128822092</v>
      </c>
      <c r="G42" s="14">
        <f t="shared" si="14"/>
        <v>14.303011957015199</v>
      </c>
      <c r="H42" s="14">
        <f t="shared" si="15"/>
        <v>24.527726995734302</v>
      </c>
      <c r="I42" s="14">
        <f t="shared" si="16"/>
        <v>39.346962156743402</v>
      </c>
      <c r="J42" s="14">
        <f t="shared" si="17"/>
        <v>48.9107006665119</v>
      </c>
      <c r="K42" s="14" t="s">
        <v>22</v>
      </c>
      <c r="L42" s="14">
        <f t="shared" si="18"/>
        <v>2.6232441188559199</v>
      </c>
      <c r="M42" s="14" t="s">
        <v>22</v>
      </c>
      <c r="N42" s="14">
        <f t="shared" si="19"/>
        <v>15.546186855379</v>
      </c>
      <c r="O42" s="14" t="s">
        <v>22</v>
      </c>
      <c r="P42" s="14">
        <f t="shared" ref="P42:P67" si="20">VLOOKUP($A42,Table1Data,21)</f>
        <v>27.673348525975001</v>
      </c>
    </row>
    <row r="43" spans="1:16" ht="15" customHeight="1" x14ac:dyDescent="0.2">
      <c r="A43" s="3">
        <v>2018</v>
      </c>
      <c r="B43" s="3">
        <v>2018</v>
      </c>
      <c r="D43" s="25">
        <f t="shared" si="11"/>
        <v>0.32794053344993401</v>
      </c>
      <c r="E43" s="25">
        <f t="shared" si="12"/>
        <v>1.45051511883066</v>
      </c>
      <c r="F43" s="14">
        <f t="shared" si="13"/>
        <v>6.3839489284085698</v>
      </c>
      <c r="G43" s="14">
        <f t="shared" si="14"/>
        <v>14.5912910618792</v>
      </c>
      <c r="H43" s="14">
        <f t="shared" si="15"/>
        <v>27.5962766928271</v>
      </c>
      <c r="I43" s="14">
        <f t="shared" si="16"/>
        <v>42.627632988218402</v>
      </c>
      <c r="J43" s="14">
        <f t="shared" si="17"/>
        <v>50.195150041589301</v>
      </c>
      <c r="K43" s="14" t="s">
        <v>22</v>
      </c>
      <c r="L43" s="14">
        <f t="shared" si="18"/>
        <v>2.6783389338723</v>
      </c>
      <c r="M43" s="14" t="s">
        <v>22</v>
      </c>
      <c r="N43" s="14">
        <f t="shared" si="19"/>
        <v>16.948091775043402</v>
      </c>
      <c r="O43" s="14" t="s">
        <v>22</v>
      </c>
      <c r="P43" s="14">
        <f t="shared" si="20"/>
        <v>29.584863357741799</v>
      </c>
    </row>
    <row r="44" spans="1:16" ht="15" customHeight="1" x14ac:dyDescent="0.2">
      <c r="A44" s="3">
        <v>2017</v>
      </c>
      <c r="B44" s="3">
        <v>2017</v>
      </c>
      <c r="D44" s="25" t="str">
        <f t="shared" si="11"/>
        <v>*</v>
      </c>
      <c r="E44" s="25" t="str">
        <f t="shared" si="12"/>
        <v>*</v>
      </c>
      <c r="F44" s="14">
        <f t="shared" si="13"/>
        <v>5.3606984224230301</v>
      </c>
      <c r="G44" s="14">
        <f t="shared" si="14"/>
        <v>15.0932336886837</v>
      </c>
      <c r="H44" s="14">
        <f t="shared" si="15"/>
        <v>26.0116653986885</v>
      </c>
      <c r="I44" s="14">
        <f t="shared" si="16"/>
        <v>44.059984866203401</v>
      </c>
      <c r="J44" s="14">
        <f t="shared" si="17"/>
        <v>53.257987119585799</v>
      </c>
      <c r="K44" s="14" t="s">
        <v>22</v>
      </c>
      <c r="L44" s="14">
        <f t="shared" si="18"/>
        <v>2.4131091205417401</v>
      </c>
      <c r="M44" s="14" t="s">
        <v>22</v>
      </c>
      <c r="N44" s="14">
        <f t="shared" si="19"/>
        <v>16.305421151377502</v>
      </c>
      <c r="O44" s="14" t="s">
        <v>22</v>
      </c>
      <c r="P44" s="14">
        <f t="shared" si="20"/>
        <v>30.2540806681432</v>
      </c>
    </row>
    <row r="45" spans="1:16" ht="15" customHeight="1" x14ac:dyDescent="0.2">
      <c r="A45" s="3">
        <v>2016</v>
      </c>
      <c r="B45" s="3">
        <v>2016</v>
      </c>
      <c r="D45" s="14">
        <f t="shared" ref="D45:D67" si="21">VLOOKUP($A45,Table1Data,12)</f>
        <v>0.61145717888944096</v>
      </c>
      <c r="E45" s="14">
        <f t="shared" si="12"/>
        <v>1.8818649665873</v>
      </c>
      <c r="F45" s="14">
        <f t="shared" si="13"/>
        <v>6.5337884961274399</v>
      </c>
      <c r="G45" s="14">
        <f t="shared" si="14"/>
        <v>17.704894242281298</v>
      </c>
      <c r="H45" s="14">
        <f t="shared" si="15"/>
        <v>29.510138666294999</v>
      </c>
      <c r="I45" s="14">
        <f t="shared" si="16"/>
        <v>45.922991708348697</v>
      </c>
      <c r="J45" s="14">
        <f t="shared" si="17"/>
        <v>51.268741030260401</v>
      </c>
      <c r="K45" s="14" t="s">
        <v>22</v>
      </c>
      <c r="L45" s="14">
        <f t="shared" si="18"/>
        <v>3.0586043701540602</v>
      </c>
      <c r="M45" s="14" t="s">
        <v>22</v>
      </c>
      <c r="N45" s="14">
        <f t="shared" si="19"/>
        <v>18.8963931599367</v>
      </c>
      <c r="O45" s="14" t="s">
        <v>22</v>
      </c>
      <c r="P45" s="14">
        <f t="shared" si="20"/>
        <v>31.668104569793002</v>
      </c>
    </row>
    <row r="46" spans="1:16" ht="15" customHeight="1" x14ac:dyDescent="0.2">
      <c r="A46" s="3">
        <v>2015</v>
      </c>
      <c r="B46" s="3">
        <v>2015</v>
      </c>
      <c r="D46" s="14">
        <f t="shared" si="21"/>
        <v>0.30840400925212003</v>
      </c>
      <c r="E46" s="14">
        <f t="shared" si="12"/>
        <v>2.3579691990273401</v>
      </c>
      <c r="F46" s="14">
        <f t="shared" si="13"/>
        <v>6.26434060531012</v>
      </c>
      <c r="G46" s="14">
        <f t="shared" si="14"/>
        <v>19.407630170996899</v>
      </c>
      <c r="H46" s="14">
        <f t="shared" si="15"/>
        <v>31.286290047134301</v>
      </c>
      <c r="I46" s="14">
        <f t="shared" si="16"/>
        <v>43.949566071720902</v>
      </c>
      <c r="J46" s="14">
        <f t="shared" si="17"/>
        <v>54.2211505765247</v>
      </c>
      <c r="K46" s="14" t="s">
        <v>22</v>
      </c>
      <c r="L46" s="14">
        <f t="shared" si="18"/>
        <v>3.0295881498404502</v>
      </c>
      <c r="M46" s="14" t="s">
        <v>22</v>
      </c>
      <c r="N46" s="14">
        <f t="shared" si="19"/>
        <v>20.097970280785599</v>
      </c>
      <c r="O46" s="14" t="s">
        <v>22</v>
      </c>
      <c r="P46" s="14">
        <f t="shared" si="20"/>
        <v>32.459383602310098</v>
      </c>
    </row>
    <row r="47" spans="1:16" ht="15" customHeight="1" x14ac:dyDescent="0.2">
      <c r="A47" s="3">
        <v>2014</v>
      </c>
      <c r="B47" s="3">
        <v>2014</v>
      </c>
      <c r="D47" s="14">
        <f t="shared" si="21"/>
        <v>0.59119125036949505</v>
      </c>
      <c r="E47" s="14">
        <f t="shared" si="12"/>
        <v>2.9958715428738398</v>
      </c>
      <c r="F47" s="14">
        <f t="shared" si="13"/>
        <v>8.9755276628567398</v>
      </c>
      <c r="G47" s="14">
        <f t="shared" si="14"/>
        <v>20.476762133424799</v>
      </c>
      <c r="H47" s="14">
        <f t="shared" si="15"/>
        <v>33.103998404626502</v>
      </c>
      <c r="I47" s="14">
        <f t="shared" si="16"/>
        <v>49.089759376975998</v>
      </c>
      <c r="J47" s="14">
        <f t="shared" si="17"/>
        <v>52.993827160493801</v>
      </c>
      <c r="K47" s="14" t="s">
        <v>22</v>
      </c>
      <c r="L47" s="14">
        <f t="shared" si="18"/>
        <v>4.2672709958171096</v>
      </c>
      <c r="M47" s="14" t="s">
        <v>22</v>
      </c>
      <c r="N47" s="14">
        <f t="shared" si="19"/>
        <v>22.1844947814593</v>
      </c>
      <c r="O47" s="14" t="s">
        <v>22</v>
      </c>
      <c r="P47" s="14">
        <f t="shared" si="20"/>
        <v>34.211875295417698</v>
      </c>
    </row>
    <row r="48" spans="1:16" ht="15" customHeight="1" x14ac:dyDescent="0.2">
      <c r="A48" s="3">
        <v>2013</v>
      </c>
      <c r="B48" s="3">
        <v>2013</v>
      </c>
      <c r="D48" s="14">
        <f t="shared" si="21"/>
        <v>0.84304669745619798</v>
      </c>
      <c r="E48" s="14">
        <f t="shared" si="12"/>
        <v>3.34071807855962</v>
      </c>
      <c r="F48" s="14">
        <f t="shared" si="13"/>
        <v>9.6160450580397008</v>
      </c>
      <c r="G48" s="14">
        <f t="shared" si="14"/>
        <v>23.2418753329781</v>
      </c>
      <c r="H48" s="14">
        <f t="shared" si="15"/>
        <v>36.702808269917099</v>
      </c>
      <c r="I48" s="14">
        <f t="shared" si="16"/>
        <v>53.409053606013799</v>
      </c>
      <c r="J48" s="14">
        <f t="shared" si="17"/>
        <v>59.594150999701498</v>
      </c>
      <c r="K48" s="14" t="s">
        <v>22</v>
      </c>
      <c r="L48" s="14">
        <f t="shared" si="18"/>
        <v>4.6913492933507701</v>
      </c>
      <c r="M48" s="14" t="s">
        <v>22</v>
      </c>
      <c r="N48" s="14">
        <f t="shared" si="19"/>
        <v>24.6038177561678</v>
      </c>
      <c r="O48" s="14" t="s">
        <v>22</v>
      </c>
      <c r="P48" s="14">
        <f t="shared" si="20"/>
        <v>38.018335176448197</v>
      </c>
    </row>
    <row r="49" spans="1:19" ht="15" customHeight="1" x14ac:dyDescent="0.2">
      <c r="A49" s="3">
        <v>2012</v>
      </c>
      <c r="B49" s="3">
        <v>2012</v>
      </c>
      <c r="D49" s="14">
        <f t="shared" si="21"/>
        <v>0.52809463455851302</v>
      </c>
      <c r="E49" s="14">
        <f t="shared" si="12"/>
        <v>3.7147869156949702</v>
      </c>
      <c r="F49" s="14">
        <f t="shared" si="13"/>
        <v>12.307384430658299</v>
      </c>
      <c r="G49" s="14">
        <f t="shared" si="14"/>
        <v>27.5377969762419</v>
      </c>
      <c r="H49" s="14">
        <f t="shared" si="15"/>
        <v>40.006640106241697</v>
      </c>
      <c r="I49" s="14">
        <f t="shared" si="16"/>
        <v>55.638666963745699</v>
      </c>
      <c r="J49" s="14">
        <f t="shared" si="17"/>
        <v>64.539354318463197</v>
      </c>
      <c r="K49" s="14" t="s">
        <v>22</v>
      </c>
      <c r="L49" s="14">
        <f t="shared" si="18"/>
        <v>5.6254930881898897</v>
      </c>
      <c r="M49" s="14" t="s">
        <v>22</v>
      </c>
      <c r="N49" s="14">
        <f t="shared" si="19"/>
        <v>28.004992533487801</v>
      </c>
      <c r="O49" s="14" t="s">
        <v>22</v>
      </c>
      <c r="P49" s="14">
        <f t="shared" si="20"/>
        <v>41.713178592966102</v>
      </c>
    </row>
    <row r="50" spans="1:19" ht="15" customHeight="1" x14ac:dyDescent="0.2">
      <c r="A50" s="3">
        <v>2011</v>
      </c>
      <c r="B50" s="3">
        <v>2011</v>
      </c>
      <c r="D50" s="14">
        <f t="shared" si="21"/>
        <v>0.79220197706058604</v>
      </c>
      <c r="E50" s="14">
        <f t="shared" si="12"/>
        <v>3.8417852609073302</v>
      </c>
      <c r="F50" s="14">
        <f t="shared" si="13"/>
        <v>11.999729583558601</v>
      </c>
      <c r="G50" s="14">
        <f t="shared" si="14"/>
        <v>29.379470969888501</v>
      </c>
      <c r="H50" s="14">
        <f t="shared" si="15"/>
        <v>43.285737205198103</v>
      </c>
      <c r="I50" s="14">
        <f t="shared" si="16"/>
        <v>59.450296646082997</v>
      </c>
      <c r="J50" s="14">
        <f t="shared" si="17"/>
        <v>64.117968323320596</v>
      </c>
      <c r="K50" s="14" t="s">
        <v>22</v>
      </c>
      <c r="L50" s="14">
        <f t="shared" si="18"/>
        <v>5.5674131291571998</v>
      </c>
      <c r="M50" s="14" t="s">
        <v>22</v>
      </c>
      <c r="N50" s="14">
        <f t="shared" si="19"/>
        <v>30.009691203030702</v>
      </c>
      <c r="O50" s="14" t="s">
        <v>22</v>
      </c>
      <c r="P50" s="14">
        <f t="shared" si="20"/>
        <v>43.855166396609697</v>
      </c>
    </row>
    <row r="51" spans="1:19" ht="15" customHeight="1" x14ac:dyDescent="0.2">
      <c r="A51" s="3">
        <v>2010</v>
      </c>
      <c r="B51" s="3">
        <v>2010</v>
      </c>
      <c r="D51" s="14">
        <f t="shared" si="21"/>
        <v>0.63781932928262097</v>
      </c>
      <c r="E51" s="14">
        <f t="shared" si="12"/>
        <v>4.1730279898218798</v>
      </c>
      <c r="F51" s="14">
        <f t="shared" si="13"/>
        <v>15.8746073123454</v>
      </c>
      <c r="G51" s="14">
        <f t="shared" si="14"/>
        <v>30.8954159372365</v>
      </c>
      <c r="H51" s="14">
        <f t="shared" si="15"/>
        <v>53.195837394284197</v>
      </c>
      <c r="I51" s="14">
        <f t="shared" si="16"/>
        <v>61.254866040760199</v>
      </c>
      <c r="J51" s="14">
        <f t="shared" si="17"/>
        <v>70.089446429065902</v>
      </c>
      <c r="K51" s="14" t="s">
        <v>22</v>
      </c>
      <c r="L51" s="14">
        <f t="shared" si="18"/>
        <v>6.9181261632991697</v>
      </c>
      <c r="M51" s="14" t="s">
        <v>22</v>
      </c>
      <c r="N51" s="14">
        <f t="shared" si="19"/>
        <v>35.236294896030202</v>
      </c>
      <c r="O51" s="14" t="s">
        <v>22</v>
      </c>
      <c r="P51" s="14">
        <f t="shared" si="20"/>
        <v>48.483700235909502</v>
      </c>
    </row>
    <row r="52" spans="1:19" ht="15" customHeight="1" x14ac:dyDescent="0.2">
      <c r="A52" s="3">
        <v>2009</v>
      </c>
      <c r="B52" s="3">
        <v>2009</v>
      </c>
      <c r="D52" s="14">
        <f t="shared" si="21"/>
        <v>0.85071630312723301</v>
      </c>
      <c r="E52" s="14">
        <f t="shared" si="12"/>
        <v>5.2688099872474696</v>
      </c>
      <c r="F52" s="14">
        <f t="shared" si="13"/>
        <v>14.598302825373001</v>
      </c>
      <c r="G52" s="14">
        <f t="shared" si="14"/>
        <v>36.075309577963097</v>
      </c>
      <c r="H52" s="14">
        <f t="shared" si="15"/>
        <v>50.6050281954887</v>
      </c>
      <c r="I52" s="14">
        <f t="shared" si="16"/>
        <v>66.551197745420296</v>
      </c>
      <c r="J52" s="14">
        <f t="shared" si="17"/>
        <v>79.009995240361704</v>
      </c>
      <c r="K52" s="14" t="s">
        <v>22</v>
      </c>
      <c r="L52" s="14">
        <f t="shared" si="18"/>
        <v>7.0156322963687696</v>
      </c>
      <c r="M52" s="14" t="s">
        <v>22</v>
      </c>
      <c r="N52" s="14">
        <f t="shared" si="19"/>
        <v>36.242626553736699</v>
      </c>
      <c r="O52" s="14" t="s">
        <v>22</v>
      </c>
      <c r="P52" s="14">
        <f t="shared" si="20"/>
        <v>51.291267873352702</v>
      </c>
    </row>
    <row r="53" spans="1:19" ht="15" customHeight="1" x14ac:dyDescent="0.2">
      <c r="A53" s="3">
        <v>2008</v>
      </c>
      <c r="B53" s="12">
        <v>2008</v>
      </c>
      <c r="D53" s="14">
        <f t="shared" si="21"/>
        <v>0.74153970608062603</v>
      </c>
      <c r="E53" s="14">
        <f t="shared" si="12"/>
        <v>5.3852932536962701</v>
      </c>
      <c r="F53" s="14">
        <f t="shared" si="13"/>
        <v>16.6342691437494</v>
      </c>
      <c r="G53" s="14">
        <f t="shared" si="14"/>
        <v>38.409329302153303</v>
      </c>
      <c r="H53" s="14">
        <f t="shared" si="15"/>
        <v>58.524646032778698</v>
      </c>
      <c r="I53" s="14">
        <f t="shared" si="16"/>
        <v>73.407544836116202</v>
      </c>
      <c r="J53" s="14">
        <f t="shared" si="17"/>
        <v>77.753214264936801</v>
      </c>
      <c r="K53" s="14" t="s">
        <v>22</v>
      </c>
      <c r="L53" s="14">
        <f t="shared" si="18"/>
        <v>7.73274583369688</v>
      </c>
      <c r="M53" s="14" t="s">
        <v>22</v>
      </c>
      <c r="N53" s="14">
        <f t="shared" si="19"/>
        <v>40.0012490632026</v>
      </c>
      <c r="O53" s="14" t="s">
        <v>22</v>
      </c>
      <c r="P53" s="14">
        <f t="shared" si="20"/>
        <v>54.610234043860103</v>
      </c>
      <c r="R53" s="7"/>
      <c r="S53" s="7"/>
    </row>
    <row r="54" spans="1:19" ht="15" customHeight="1" x14ac:dyDescent="0.2">
      <c r="A54" s="3">
        <v>2007</v>
      </c>
      <c r="B54" s="12">
        <v>2007</v>
      </c>
      <c r="D54" s="14">
        <f t="shared" si="21"/>
        <v>0.62229791693960401</v>
      </c>
      <c r="E54" s="14">
        <f t="shared" si="12"/>
        <v>4.8783618974260197</v>
      </c>
      <c r="F54" s="14">
        <f t="shared" si="13"/>
        <v>17.289820618111001</v>
      </c>
      <c r="G54" s="14">
        <f t="shared" si="14"/>
        <v>42.342314085876403</v>
      </c>
      <c r="H54" s="14">
        <f t="shared" si="15"/>
        <v>61.266447368420998</v>
      </c>
      <c r="I54" s="14">
        <f t="shared" si="16"/>
        <v>78.981211379818703</v>
      </c>
      <c r="J54" s="14">
        <f t="shared" si="17"/>
        <v>81.867956777426897</v>
      </c>
      <c r="K54" s="14" t="s">
        <v>22</v>
      </c>
      <c r="L54" s="14">
        <f t="shared" si="18"/>
        <v>7.7700655831800898</v>
      </c>
      <c r="M54" s="14" t="s">
        <v>22</v>
      </c>
      <c r="N54" s="14">
        <f t="shared" si="19"/>
        <v>41.903053562489497</v>
      </c>
      <c r="O54" s="14" t="s">
        <v>22</v>
      </c>
      <c r="P54" s="14">
        <f t="shared" si="20"/>
        <v>57.687567780735399</v>
      </c>
      <c r="R54" s="7"/>
      <c r="S54" s="7"/>
    </row>
    <row r="55" spans="1:19" ht="15" customHeight="1" x14ac:dyDescent="0.2">
      <c r="A55" s="3">
        <v>2006</v>
      </c>
      <c r="B55" s="12">
        <v>2006</v>
      </c>
      <c r="D55" s="14">
        <f t="shared" si="21"/>
        <v>0.67739750330634496</v>
      </c>
      <c r="E55" s="14">
        <f t="shared" si="12"/>
        <v>5.1493625337345303</v>
      </c>
      <c r="F55" s="14">
        <f t="shared" si="13"/>
        <v>17.9183301373738</v>
      </c>
      <c r="G55" s="14">
        <f t="shared" si="14"/>
        <v>40.619143023330899</v>
      </c>
      <c r="H55" s="14">
        <f t="shared" si="15"/>
        <v>59.664108410134503</v>
      </c>
      <c r="I55" s="14">
        <f t="shared" si="16"/>
        <v>76.395539217200493</v>
      </c>
      <c r="J55" s="14">
        <f t="shared" si="17"/>
        <v>84.999556986325601</v>
      </c>
      <c r="K55" s="14" t="s">
        <v>22</v>
      </c>
      <c r="L55" s="14">
        <f t="shared" si="18"/>
        <v>7.9643131437469004</v>
      </c>
      <c r="M55" s="14" t="s">
        <v>22</v>
      </c>
      <c r="N55" s="14">
        <f t="shared" si="19"/>
        <v>41.236235063579599</v>
      </c>
      <c r="O55" s="14" t="s">
        <v>22</v>
      </c>
      <c r="P55" s="14">
        <f t="shared" si="20"/>
        <v>57.597671862509898</v>
      </c>
      <c r="R55" s="7"/>
      <c r="S55" s="7"/>
    </row>
    <row r="56" spans="1:19" ht="15" customHeight="1" x14ac:dyDescent="0.2">
      <c r="A56" s="3">
        <v>2005</v>
      </c>
      <c r="B56" s="12">
        <v>2005</v>
      </c>
      <c r="D56" s="14">
        <f t="shared" si="21"/>
        <v>0.83921300469337601</v>
      </c>
      <c r="E56" s="14">
        <f t="shared" si="12"/>
        <v>4.9520466369961804</v>
      </c>
      <c r="F56" s="14">
        <f t="shared" si="13"/>
        <v>15.541021822184801</v>
      </c>
      <c r="G56" s="14">
        <f t="shared" si="14"/>
        <v>42.496851487066799</v>
      </c>
      <c r="H56" s="14">
        <f t="shared" si="15"/>
        <v>60.148018063221201</v>
      </c>
      <c r="I56" s="14">
        <f t="shared" si="16"/>
        <v>75.293597676474207</v>
      </c>
      <c r="J56" s="14">
        <f t="shared" si="17"/>
        <v>82.0442646358876</v>
      </c>
      <c r="K56" s="14" t="s">
        <v>22</v>
      </c>
      <c r="L56" s="14">
        <f t="shared" si="18"/>
        <v>7.0025798978570997</v>
      </c>
      <c r="M56" s="14" t="s">
        <v>22</v>
      </c>
      <c r="N56" s="14">
        <f t="shared" si="19"/>
        <v>41.593326292657402</v>
      </c>
      <c r="O56" s="14" t="s">
        <v>22</v>
      </c>
      <c r="P56" s="14">
        <f t="shared" si="20"/>
        <v>56.856124200637602</v>
      </c>
      <c r="R56" s="7"/>
      <c r="S56" s="7"/>
    </row>
    <row r="57" spans="1:19" ht="15" customHeight="1" x14ac:dyDescent="0.2">
      <c r="A57" s="3">
        <v>2004</v>
      </c>
      <c r="B57" s="3">
        <v>2004</v>
      </c>
      <c r="D57" s="14">
        <f t="shared" si="21"/>
        <v>0.87129698780184195</v>
      </c>
      <c r="E57" s="14">
        <f t="shared" si="12"/>
        <v>5.7387884063578003</v>
      </c>
      <c r="F57" s="14">
        <f t="shared" si="13"/>
        <v>15.436393644218599</v>
      </c>
      <c r="G57" s="14">
        <f t="shared" si="14"/>
        <v>40.463155245107203</v>
      </c>
      <c r="H57" s="14">
        <f t="shared" si="15"/>
        <v>60.329184043806301</v>
      </c>
      <c r="I57" s="14">
        <f t="shared" si="16"/>
        <v>75.920536505124602</v>
      </c>
      <c r="J57" s="14">
        <f t="shared" si="17"/>
        <v>78.273173375078997</v>
      </c>
      <c r="K57" s="14" t="s">
        <v>22</v>
      </c>
      <c r="L57" s="14">
        <f t="shared" si="18"/>
        <v>7.2617857826355001</v>
      </c>
      <c r="M57" s="14" t="s">
        <v>22</v>
      </c>
      <c r="N57" s="14">
        <f t="shared" si="19"/>
        <v>41.065317661062302</v>
      </c>
      <c r="O57" s="14" t="s">
        <v>22</v>
      </c>
      <c r="P57" s="14">
        <f t="shared" si="20"/>
        <v>55.775438419863697</v>
      </c>
      <c r="R57" s="7"/>
      <c r="S57" s="7"/>
    </row>
    <row r="58" spans="1:19" ht="15" customHeight="1" x14ac:dyDescent="0.2">
      <c r="A58" s="3">
        <v>2003</v>
      </c>
      <c r="B58" s="3">
        <v>2003</v>
      </c>
      <c r="D58" s="14">
        <f t="shared" si="21"/>
        <v>0.51514858817090103</v>
      </c>
      <c r="E58" s="14">
        <f t="shared" si="12"/>
        <v>4.1178950098894296</v>
      </c>
      <c r="F58" s="14">
        <f t="shared" si="13"/>
        <v>15.7012051225575</v>
      </c>
      <c r="G58" s="14">
        <f t="shared" si="14"/>
        <v>39.719552044668603</v>
      </c>
      <c r="H58" s="14">
        <f t="shared" si="15"/>
        <v>60.637659177805098</v>
      </c>
      <c r="I58" s="14">
        <f t="shared" si="16"/>
        <v>72.521497218006999</v>
      </c>
      <c r="J58" s="14">
        <f t="shared" si="17"/>
        <v>78.8866824674908</v>
      </c>
      <c r="K58" s="14" t="s">
        <v>22</v>
      </c>
      <c r="L58" s="14">
        <f t="shared" si="18"/>
        <v>6.8530438402664302</v>
      </c>
      <c r="M58" s="14" t="s">
        <v>22</v>
      </c>
      <c r="N58" s="14">
        <f t="shared" si="19"/>
        <v>40.158400825706401</v>
      </c>
      <c r="O58" s="14" t="s">
        <v>22</v>
      </c>
      <c r="P58" s="14">
        <f t="shared" si="20"/>
        <v>54.308219742336902</v>
      </c>
      <c r="R58" s="7"/>
      <c r="S58" s="7"/>
    </row>
    <row r="59" spans="1:19" ht="15" customHeight="1" x14ac:dyDescent="0.2">
      <c r="A59" s="3">
        <v>2002</v>
      </c>
      <c r="B59" s="3">
        <v>2002</v>
      </c>
      <c r="D59" s="14">
        <f t="shared" si="21"/>
        <v>0.94000194483161004</v>
      </c>
      <c r="E59" s="14">
        <f t="shared" si="12"/>
        <v>4.7529115517784097</v>
      </c>
      <c r="F59" s="14">
        <f t="shared" si="13"/>
        <v>15.7154150197628</v>
      </c>
      <c r="G59" s="14">
        <f t="shared" si="14"/>
        <v>38.089859437751002</v>
      </c>
      <c r="H59" s="14">
        <f t="shared" si="15"/>
        <v>59.5469661793311</v>
      </c>
      <c r="I59" s="14">
        <f t="shared" si="16"/>
        <v>73.216769322471606</v>
      </c>
      <c r="J59" s="14">
        <f t="shared" si="17"/>
        <v>77.0950434338272</v>
      </c>
      <c r="K59" s="14" t="s">
        <v>22</v>
      </c>
      <c r="L59" s="14">
        <f t="shared" si="18"/>
        <v>7.1833287354370396</v>
      </c>
      <c r="M59" s="14" t="s">
        <v>22</v>
      </c>
      <c r="N59" s="14">
        <f t="shared" si="19"/>
        <v>39.729058099422197</v>
      </c>
      <c r="O59" s="14" t="s">
        <v>22</v>
      </c>
      <c r="P59" s="14">
        <f t="shared" si="20"/>
        <v>53.633008458640603</v>
      </c>
      <c r="R59" s="7"/>
      <c r="S59" s="7"/>
    </row>
    <row r="60" spans="1:19" ht="15" customHeight="1" x14ac:dyDescent="0.2">
      <c r="A60" s="3">
        <v>2001</v>
      </c>
      <c r="B60" s="3">
        <v>2001</v>
      </c>
      <c r="D60" s="14">
        <f t="shared" si="21"/>
        <v>0.66137566137566095</v>
      </c>
      <c r="E60" s="14">
        <f t="shared" si="12"/>
        <v>3.7839371866426998</v>
      </c>
      <c r="F60" s="14">
        <f t="shared" si="13"/>
        <v>14.7371714643304</v>
      </c>
      <c r="G60" s="14">
        <f t="shared" si="14"/>
        <v>39.657587548638098</v>
      </c>
      <c r="H60" s="14">
        <f t="shared" si="15"/>
        <v>59.754649782350597</v>
      </c>
      <c r="I60" s="14">
        <f t="shared" si="16"/>
        <v>76.971504307488402</v>
      </c>
      <c r="J60" s="14">
        <f t="shared" si="17"/>
        <v>80.011291283756194</v>
      </c>
      <c r="K60" s="14" t="s">
        <v>22</v>
      </c>
      <c r="L60" s="14">
        <f t="shared" si="18"/>
        <v>6.4134136756615101</v>
      </c>
      <c r="M60" s="14" t="s">
        <v>22</v>
      </c>
      <c r="N60" s="14">
        <f t="shared" si="19"/>
        <v>39.169994386128401</v>
      </c>
      <c r="O60" s="14" t="s">
        <v>22</v>
      </c>
      <c r="P60" s="14">
        <f t="shared" si="20"/>
        <v>54.782964364231297</v>
      </c>
      <c r="R60" s="7"/>
      <c r="S60" s="7"/>
    </row>
    <row r="61" spans="1:19" ht="15" customHeight="1" x14ac:dyDescent="0.2">
      <c r="A61" s="3">
        <v>2000</v>
      </c>
      <c r="B61" s="3">
        <v>2000</v>
      </c>
      <c r="D61" s="14">
        <f t="shared" si="21"/>
        <v>1.0724875402182801</v>
      </c>
      <c r="E61" s="14">
        <f t="shared" si="12"/>
        <v>5.1053966861903701</v>
      </c>
      <c r="F61" s="14">
        <f t="shared" si="13"/>
        <v>15.6575875486381</v>
      </c>
      <c r="G61" s="14">
        <f t="shared" si="14"/>
        <v>40.3053334649425</v>
      </c>
      <c r="H61" s="14">
        <f t="shared" si="15"/>
        <v>60.504312331292297</v>
      </c>
      <c r="I61" s="14">
        <f t="shared" si="16"/>
        <v>75.490005821851298</v>
      </c>
      <c r="J61" s="14">
        <f t="shared" si="17"/>
        <v>79.3541222725772</v>
      </c>
      <c r="K61" s="14" t="s">
        <v>22</v>
      </c>
      <c r="L61" s="14">
        <f t="shared" si="18"/>
        <v>7.3103995655533902</v>
      </c>
      <c r="M61" s="14" t="s">
        <v>22</v>
      </c>
      <c r="N61" s="14">
        <f t="shared" si="19"/>
        <v>40.507664485015397</v>
      </c>
      <c r="O61" s="14" t="s">
        <v>22</v>
      </c>
      <c r="P61" s="14">
        <f t="shared" si="20"/>
        <v>55.6280348494587</v>
      </c>
      <c r="R61" s="7"/>
      <c r="S61" s="7"/>
    </row>
    <row r="62" spans="1:19" ht="15" customHeight="1" x14ac:dyDescent="0.2">
      <c r="A62" s="3">
        <v>1999</v>
      </c>
      <c r="B62" s="3">
        <v>1999</v>
      </c>
      <c r="D62" s="14">
        <f t="shared" si="21"/>
        <v>0.62566476881686806</v>
      </c>
      <c r="E62" s="14">
        <f t="shared" si="12"/>
        <v>4.9608436554241697</v>
      </c>
      <c r="F62" s="14">
        <f t="shared" si="13"/>
        <v>15.957621820813999</v>
      </c>
      <c r="G62" s="14">
        <f t="shared" si="14"/>
        <v>41.087791900679797</v>
      </c>
      <c r="H62" s="14">
        <f t="shared" si="15"/>
        <v>65.639435345802198</v>
      </c>
      <c r="I62" s="14">
        <f t="shared" si="16"/>
        <v>76.651348901184704</v>
      </c>
      <c r="J62" s="14">
        <f t="shared" si="17"/>
        <v>77.360192423331299</v>
      </c>
      <c r="K62" s="14" t="s">
        <v>22</v>
      </c>
      <c r="L62" s="14">
        <f t="shared" si="18"/>
        <v>7.0331532676623203</v>
      </c>
      <c r="M62" s="14" t="s">
        <v>22</v>
      </c>
      <c r="N62" s="14">
        <f t="shared" si="19"/>
        <v>42.997047833807201</v>
      </c>
      <c r="O62" s="14" t="s">
        <v>22</v>
      </c>
      <c r="P62" s="14">
        <f t="shared" si="20"/>
        <v>57.129758160029503</v>
      </c>
      <c r="R62" s="7"/>
      <c r="S62" s="7"/>
    </row>
    <row r="63" spans="1:19" ht="15" customHeight="1" x14ac:dyDescent="0.2">
      <c r="A63" s="3">
        <v>1998</v>
      </c>
      <c r="B63" s="3">
        <v>1998</v>
      </c>
      <c r="D63" s="14">
        <f t="shared" si="21"/>
        <v>0.99915696131389098</v>
      </c>
      <c r="E63" s="14">
        <f t="shared" si="12"/>
        <v>4.7694230642720896</v>
      </c>
      <c r="F63" s="14">
        <f t="shared" si="13"/>
        <v>19.1420437812898</v>
      </c>
      <c r="G63" s="14">
        <f t="shared" si="14"/>
        <v>42.695473251028801</v>
      </c>
      <c r="H63" s="14">
        <f t="shared" si="15"/>
        <v>65.470432204712097</v>
      </c>
      <c r="I63" s="14">
        <f t="shared" si="16"/>
        <v>76.820898826654798</v>
      </c>
      <c r="J63" s="14">
        <f t="shared" si="17"/>
        <v>78.910064577098694</v>
      </c>
      <c r="K63" s="14" t="s">
        <v>22</v>
      </c>
      <c r="L63" s="14">
        <f t="shared" si="18"/>
        <v>8.1944295085493</v>
      </c>
      <c r="M63" s="14" t="s">
        <v>22</v>
      </c>
      <c r="N63" s="14">
        <f t="shared" si="19"/>
        <v>44.691068189093997</v>
      </c>
      <c r="O63" s="14" t="s">
        <v>22</v>
      </c>
      <c r="P63" s="14">
        <f t="shared" si="20"/>
        <v>58.0745381157925</v>
      </c>
      <c r="R63" s="7"/>
      <c r="S63" s="7"/>
    </row>
    <row r="64" spans="1:19" ht="15" customHeight="1" x14ac:dyDescent="0.2">
      <c r="A64" s="3">
        <v>1997</v>
      </c>
      <c r="B64" s="3">
        <v>1997</v>
      </c>
      <c r="D64" s="14">
        <f t="shared" si="21"/>
        <v>1.01953561797014</v>
      </c>
      <c r="E64" s="14">
        <f t="shared" si="12"/>
        <v>4.7645465522305299</v>
      </c>
      <c r="F64" s="14">
        <f t="shared" si="13"/>
        <v>18.615064768910901</v>
      </c>
      <c r="G64" s="14">
        <f t="shared" si="14"/>
        <v>46.7667257077157</v>
      </c>
      <c r="H64" s="14">
        <f t="shared" si="15"/>
        <v>59.880989664891899</v>
      </c>
      <c r="I64" s="14">
        <f t="shared" si="16"/>
        <v>76.122058920450797</v>
      </c>
      <c r="J64" s="14">
        <f t="shared" si="17"/>
        <v>78.033048508827306</v>
      </c>
      <c r="K64" s="14" t="s">
        <v>22</v>
      </c>
      <c r="L64" s="14">
        <f t="shared" si="18"/>
        <v>8.2219381675585499</v>
      </c>
      <c r="M64" s="14" t="s">
        <v>22</v>
      </c>
      <c r="N64" s="14">
        <f t="shared" si="19"/>
        <v>43.7845998993457</v>
      </c>
      <c r="O64" s="14" t="s">
        <v>22</v>
      </c>
      <c r="P64" s="14">
        <f t="shared" si="20"/>
        <v>56.694843997714997</v>
      </c>
    </row>
    <row r="65" spans="1:16" ht="15" customHeight="1" x14ac:dyDescent="0.2">
      <c r="A65" s="3">
        <v>1996</v>
      </c>
      <c r="B65" s="3">
        <v>1996</v>
      </c>
      <c r="D65" s="14">
        <f t="shared" si="21"/>
        <v>1.2355312784497301</v>
      </c>
      <c r="E65" s="14">
        <f t="shared" si="12"/>
        <v>6.0839650888704897</v>
      </c>
      <c r="F65" s="14">
        <f t="shared" si="13"/>
        <v>18.813045361717901</v>
      </c>
      <c r="G65" s="14">
        <f t="shared" si="14"/>
        <v>43.90625</v>
      </c>
      <c r="H65" s="14">
        <f t="shared" si="15"/>
        <v>65.581288695253306</v>
      </c>
      <c r="I65" s="14">
        <f t="shared" si="16"/>
        <v>78.714971142479598</v>
      </c>
      <c r="J65" s="14">
        <f t="shared" si="17"/>
        <v>80.587817018250703</v>
      </c>
      <c r="K65" s="14" t="s">
        <v>22</v>
      </c>
      <c r="L65" s="14">
        <f t="shared" si="18"/>
        <v>8.8601431172460501</v>
      </c>
      <c r="M65" s="14" t="s">
        <v>22</v>
      </c>
      <c r="N65" s="14">
        <f t="shared" si="19"/>
        <v>44.7466919711107</v>
      </c>
      <c r="O65" s="14" t="s">
        <v>22</v>
      </c>
      <c r="P65" s="14">
        <f t="shared" si="20"/>
        <v>58.0383962387357</v>
      </c>
    </row>
    <row r="66" spans="1:16" ht="15" customHeight="1" x14ac:dyDescent="0.2">
      <c r="A66" s="3">
        <v>1995</v>
      </c>
      <c r="B66" s="3">
        <v>1995</v>
      </c>
      <c r="D66" s="14">
        <f t="shared" si="21"/>
        <v>0.82476843040223302</v>
      </c>
      <c r="E66" s="14">
        <f t="shared" si="12"/>
        <v>5.6786618109993201</v>
      </c>
      <c r="F66" s="14">
        <f t="shared" si="13"/>
        <v>18.453290109410499</v>
      </c>
      <c r="G66" s="14">
        <f t="shared" si="14"/>
        <v>40.705651747794803</v>
      </c>
      <c r="H66" s="14">
        <f t="shared" si="15"/>
        <v>58.255117237557499</v>
      </c>
      <c r="I66" s="14">
        <f t="shared" si="16"/>
        <v>72.812102361091405</v>
      </c>
      <c r="J66" s="14">
        <f t="shared" si="17"/>
        <v>74.460140643475</v>
      </c>
      <c r="K66" s="14" t="s">
        <v>22</v>
      </c>
      <c r="L66" s="14">
        <f t="shared" si="18"/>
        <v>8.3535575530950794</v>
      </c>
      <c r="M66" s="14" t="s">
        <v>22</v>
      </c>
      <c r="N66" s="14">
        <f t="shared" si="19"/>
        <v>40.736534008999101</v>
      </c>
      <c r="O66" s="14" t="s">
        <v>22</v>
      </c>
      <c r="P66" s="14">
        <f t="shared" si="20"/>
        <v>53.837651486242798</v>
      </c>
    </row>
    <row r="67" spans="1:16" ht="15" customHeight="1" x14ac:dyDescent="0.2">
      <c r="A67" s="3">
        <v>1994</v>
      </c>
      <c r="B67" s="3">
        <v>1994</v>
      </c>
      <c r="D67" s="14">
        <f t="shared" si="21"/>
        <v>1.07854919725124</v>
      </c>
      <c r="E67" s="14">
        <f t="shared" si="12"/>
        <v>4.6755189826070698</v>
      </c>
      <c r="F67" s="14">
        <f t="shared" si="13"/>
        <v>18.996018016841798</v>
      </c>
      <c r="G67" s="14">
        <f t="shared" si="14"/>
        <v>42.415255698472301</v>
      </c>
      <c r="H67" s="14">
        <f t="shared" si="15"/>
        <v>58.280581391236602</v>
      </c>
      <c r="I67" s="14">
        <f t="shared" si="16"/>
        <v>72.292692470733996</v>
      </c>
      <c r="J67" s="14">
        <f t="shared" si="17"/>
        <v>73.587505741846499</v>
      </c>
      <c r="K67" s="14" t="s">
        <v>22</v>
      </c>
      <c r="L67" s="14">
        <f t="shared" si="18"/>
        <v>8.0591776906830805</v>
      </c>
      <c r="M67" s="14" t="s">
        <v>22</v>
      </c>
      <c r="N67" s="14">
        <f t="shared" si="19"/>
        <v>41.460973223832298</v>
      </c>
      <c r="O67" s="14" t="s">
        <v>22</v>
      </c>
      <c r="P67" s="14">
        <f t="shared" si="20"/>
        <v>54.649686582559703</v>
      </c>
    </row>
    <row r="68" spans="1:16" ht="15" customHeight="1" x14ac:dyDescent="0.2">
      <c r="B68" s="3"/>
      <c r="D68" s="5"/>
      <c r="E68" s="5"/>
      <c r="F68" s="5"/>
      <c r="G68" s="5"/>
      <c r="H68" s="5"/>
      <c r="I68" s="5"/>
      <c r="J68" s="5"/>
      <c r="K68" s="5"/>
      <c r="L68" s="5"/>
      <c r="N68" s="5"/>
      <c r="O68" s="5"/>
      <c r="P68" s="5"/>
    </row>
    <row r="69" spans="1:16" ht="15" customHeight="1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  <row r="70" spans="1:16" s="6" customFormat="1" ht="15" customHeight="1" x14ac:dyDescent="0.2">
      <c r="A70" s="9"/>
      <c r="B70" s="6" t="s">
        <v>32</v>
      </c>
    </row>
    <row r="71" spans="1:16" s="6" customFormat="1" ht="15" customHeight="1" x14ac:dyDescent="0.2">
      <c r="A71" s="9"/>
      <c r="B71" s="6" t="s">
        <v>33</v>
      </c>
    </row>
    <row r="72" spans="1:16" s="6" customFormat="1" ht="15" customHeight="1" x14ac:dyDescent="0.2">
      <c r="A72" s="9"/>
      <c r="B72" s="6" t="s">
        <v>34</v>
      </c>
    </row>
    <row r="73" spans="1:16" s="6" customFormat="1" ht="15" customHeight="1" x14ac:dyDescent="0.2">
      <c r="A73" s="9"/>
      <c r="B73" s="6" t="s">
        <v>31</v>
      </c>
    </row>
    <row r="74" spans="1:16" ht="15" customHeight="1" x14ac:dyDescent="0.2">
      <c r="B74" s="6" t="s">
        <v>26</v>
      </c>
    </row>
    <row r="75" spans="1:16" ht="15" customHeight="1" x14ac:dyDescent="0.2">
      <c r="B75" s="23" t="s">
        <v>29</v>
      </c>
    </row>
    <row r="76" spans="1:16" ht="15" customHeight="1" x14ac:dyDescent="0.2">
      <c r="B76" s="6" t="s">
        <v>22</v>
      </c>
    </row>
  </sheetData>
  <phoneticPr fontId="0" type="noConversion"/>
  <pageMargins left="0.39370078740157483" right="0.39370078740157483" top="0.39370078740157483" bottom="0.39370078740157483" header="0.51181102362204722" footer="0.51181102362204722"/>
  <pageSetup paperSize="9" scale="8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30"/>
  <sheetViews>
    <sheetView zoomScale="90" zoomScaleNormal="90" workbookViewId="0">
      <selection activeCell="A31" sqref="A31"/>
    </sheetView>
  </sheetViews>
  <sheetFormatPr defaultRowHeight="12" x14ac:dyDescent="0.2"/>
  <cols>
    <col min="1" max="1" width="7.85546875" style="27" customWidth="1"/>
    <col min="2" max="8" width="6.7109375" style="27" customWidth="1"/>
    <col min="9" max="11" width="8.7109375" style="27" customWidth="1"/>
    <col min="12" max="18" width="6.7109375" style="27" customWidth="1"/>
    <col min="19" max="19" width="12.28515625" style="27" customWidth="1"/>
    <col min="20" max="20" width="13" style="27" customWidth="1"/>
    <col min="21" max="21" width="12.5703125" style="27" customWidth="1"/>
    <col min="22" max="16384" width="9.140625" style="27"/>
  </cols>
  <sheetData>
    <row r="1" spans="1:21" x14ac:dyDescent="0.2">
      <c r="A1" s="26" t="s">
        <v>27</v>
      </c>
      <c r="B1" s="26" t="s">
        <v>2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7</v>
      </c>
      <c r="H1" s="26" t="s">
        <v>8</v>
      </c>
      <c r="I1" s="26" t="s">
        <v>9</v>
      </c>
      <c r="J1" s="26" t="s">
        <v>10</v>
      </c>
      <c r="K1" s="26" t="s">
        <v>11</v>
      </c>
      <c r="L1" s="26" t="s">
        <v>12</v>
      </c>
      <c r="M1" s="26" t="s">
        <v>13</v>
      </c>
      <c r="N1" s="26" t="s">
        <v>14</v>
      </c>
      <c r="O1" s="26" t="s">
        <v>15</v>
      </c>
      <c r="P1" s="26" t="s">
        <v>16</v>
      </c>
      <c r="Q1" s="26" t="s">
        <v>17</v>
      </c>
      <c r="R1" s="26" t="s">
        <v>18</v>
      </c>
      <c r="S1" s="26" t="s">
        <v>19</v>
      </c>
      <c r="T1" s="26" t="s">
        <v>20</v>
      </c>
      <c r="U1" s="26" t="s">
        <v>21</v>
      </c>
    </row>
    <row r="2" spans="1:21" x14ac:dyDescent="0.2">
      <c r="A2" s="28">
        <v>1994</v>
      </c>
      <c r="B2" s="28">
        <v>35</v>
      </c>
      <c r="C2" s="28">
        <v>150</v>
      </c>
      <c r="D2" s="28">
        <v>582</v>
      </c>
      <c r="E2" s="28">
        <v>1230</v>
      </c>
      <c r="F2" s="28">
        <v>1648</v>
      </c>
      <c r="G2" s="28">
        <v>2217</v>
      </c>
      <c r="H2" s="28">
        <v>2403</v>
      </c>
      <c r="I2" s="28">
        <v>767</v>
      </c>
      <c r="J2" s="28">
        <v>3645</v>
      </c>
      <c r="K2" s="28">
        <v>8265</v>
      </c>
      <c r="L2" s="29">
        <v>1.07854919725124</v>
      </c>
      <c r="M2" s="29">
        <v>4.6755189826070698</v>
      </c>
      <c r="N2" s="29">
        <v>18.996018016841798</v>
      </c>
      <c r="O2" s="29">
        <v>42.415255698472301</v>
      </c>
      <c r="P2" s="29">
        <v>58.280581391236602</v>
      </c>
      <c r="Q2" s="29">
        <v>72.292692470733996</v>
      </c>
      <c r="R2" s="29">
        <v>73.587505741846499</v>
      </c>
      <c r="S2" s="29">
        <v>8.0591776906830805</v>
      </c>
      <c r="T2" s="29">
        <v>41.460973223832298</v>
      </c>
      <c r="U2" s="29">
        <v>54.649686582559703</v>
      </c>
    </row>
    <row r="3" spans="1:21" x14ac:dyDescent="0.2">
      <c r="A3" s="28">
        <v>1995</v>
      </c>
      <c r="B3" s="28">
        <v>26</v>
      </c>
      <c r="C3" s="28">
        <v>184</v>
      </c>
      <c r="D3" s="28">
        <v>592</v>
      </c>
      <c r="E3" s="28">
        <v>1246</v>
      </c>
      <c r="F3" s="28">
        <v>1682</v>
      </c>
      <c r="G3" s="28">
        <v>2060</v>
      </c>
      <c r="H3" s="28">
        <v>2393</v>
      </c>
      <c r="I3" s="28">
        <v>802</v>
      </c>
      <c r="J3" s="28">
        <v>3730</v>
      </c>
      <c r="K3" s="28">
        <v>8183</v>
      </c>
      <c r="L3" s="29">
        <v>0.82476843040223302</v>
      </c>
      <c r="M3" s="29">
        <v>5.6786618109993201</v>
      </c>
      <c r="N3" s="29">
        <v>18.453290109410499</v>
      </c>
      <c r="O3" s="29">
        <v>40.705651747794803</v>
      </c>
      <c r="P3" s="29">
        <v>58.255117237557499</v>
      </c>
      <c r="Q3" s="29">
        <v>72.812102361091405</v>
      </c>
      <c r="R3" s="29">
        <v>74.460140643475</v>
      </c>
      <c r="S3" s="29">
        <v>8.3535575530950794</v>
      </c>
      <c r="T3" s="29">
        <v>40.736534008999101</v>
      </c>
      <c r="U3" s="29">
        <v>53.837651486242798</v>
      </c>
    </row>
    <row r="4" spans="1:21" x14ac:dyDescent="0.2">
      <c r="A4" s="28">
        <v>1996</v>
      </c>
      <c r="B4" s="28">
        <v>38</v>
      </c>
      <c r="C4" s="28">
        <v>191</v>
      </c>
      <c r="D4" s="28">
        <v>608</v>
      </c>
      <c r="E4" s="28">
        <v>1405</v>
      </c>
      <c r="F4" s="28">
        <v>2002</v>
      </c>
      <c r="G4" s="28">
        <v>2264</v>
      </c>
      <c r="H4" s="28">
        <v>2380</v>
      </c>
      <c r="I4" s="28">
        <v>837</v>
      </c>
      <c r="J4" s="28">
        <v>4244</v>
      </c>
      <c r="K4" s="28">
        <v>8888</v>
      </c>
      <c r="L4" s="29">
        <v>1.2355312784497301</v>
      </c>
      <c r="M4" s="29">
        <v>6.0839650888704897</v>
      </c>
      <c r="N4" s="29">
        <v>18.813045361717901</v>
      </c>
      <c r="O4" s="29">
        <v>43.90625</v>
      </c>
      <c r="P4" s="29">
        <v>65.581288695253306</v>
      </c>
      <c r="Q4" s="29">
        <v>78.714971142479598</v>
      </c>
      <c r="R4" s="29">
        <v>80.587817018250703</v>
      </c>
      <c r="S4" s="29">
        <v>8.8601431172460501</v>
      </c>
      <c r="T4" s="29">
        <v>44.7466919711107</v>
      </c>
      <c r="U4" s="29">
        <v>58.0383962387357</v>
      </c>
    </row>
    <row r="5" spans="1:21" x14ac:dyDescent="0.2">
      <c r="A5" s="28">
        <v>1997</v>
      </c>
      <c r="B5" s="28">
        <v>31</v>
      </c>
      <c r="C5" s="28">
        <v>146</v>
      </c>
      <c r="D5" s="28">
        <v>582</v>
      </c>
      <c r="E5" s="28">
        <v>1505</v>
      </c>
      <c r="F5" s="28">
        <v>1912</v>
      </c>
      <c r="G5" s="28">
        <v>2310</v>
      </c>
      <c r="H5" s="28">
        <v>2347</v>
      </c>
      <c r="I5" s="28">
        <v>759</v>
      </c>
      <c r="J5" s="28">
        <v>4176</v>
      </c>
      <c r="K5" s="28">
        <v>8833</v>
      </c>
      <c r="L5" s="29">
        <v>1.01953561797014</v>
      </c>
      <c r="M5" s="29">
        <v>4.7645465522305299</v>
      </c>
      <c r="N5" s="29">
        <v>18.615064768910901</v>
      </c>
      <c r="O5" s="29">
        <v>46.7667257077157</v>
      </c>
      <c r="P5" s="29">
        <v>59.880989664891899</v>
      </c>
      <c r="Q5" s="29">
        <v>76.122058920450797</v>
      </c>
      <c r="R5" s="29">
        <v>78.033048508827306</v>
      </c>
      <c r="S5" s="29">
        <v>8.2219381675585499</v>
      </c>
      <c r="T5" s="29">
        <v>43.7845998993457</v>
      </c>
      <c r="U5" s="29">
        <v>56.694843997714997</v>
      </c>
    </row>
    <row r="6" spans="1:21" x14ac:dyDescent="0.2">
      <c r="A6" s="28">
        <v>1998</v>
      </c>
      <c r="B6" s="28">
        <v>32</v>
      </c>
      <c r="C6" s="28">
        <v>145</v>
      </c>
      <c r="D6" s="28">
        <v>585</v>
      </c>
      <c r="E6" s="28">
        <v>1328</v>
      </c>
      <c r="F6" s="28">
        <v>2098</v>
      </c>
      <c r="G6" s="28">
        <v>2429</v>
      </c>
      <c r="H6" s="28">
        <v>2505</v>
      </c>
      <c r="I6" s="28">
        <v>762</v>
      </c>
      <c r="J6" s="28">
        <v>4188</v>
      </c>
      <c r="K6" s="28">
        <v>9122</v>
      </c>
      <c r="L6" s="29">
        <v>0.99915696131389098</v>
      </c>
      <c r="M6" s="29">
        <v>4.7694230642720896</v>
      </c>
      <c r="N6" s="29">
        <v>19.1420437812898</v>
      </c>
      <c r="O6" s="29">
        <v>42.695473251028801</v>
      </c>
      <c r="P6" s="29">
        <v>65.470432204712097</v>
      </c>
      <c r="Q6" s="29">
        <v>76.820898826654798</v>
      </c>
      <c r="R6" s="29">
        <v>78.910064577098694</v>
      </c>
      <c r="S6" s="29">
        <v>8.1944295085493</v>
      </c>
      <c r="T6" s="29">
        <v>44.691068189093997</v>
      </c>
      <c r="U6" s="29">
        <v>58.0745381157925</v>
      </c>
    </row>
    <row r="7" spans="1:21" x14ac:dyDescent="0.2">
      <c r="A7" s="28">
        <v>1999</v>
      </c>
      <c r="B7" s="28">
        <v>20</v>
      </c>
      <c r="C7" s="28">
        <v>159</v>
      </c>
      <c r="D7" s="28">
        <v>485</v>
      </c>
      <c r="E7" s="28">
        <v>1251</v>
      </c>
      <c r="F7" s="28">
        <v>2032</v>
      </c>
      <c r="G7" s="28">
        <v>2452</v>
      </c>
      <c r="H7" s="28">
        <v>2573</v>
      </c>
      <c r="I7" s="28">
        <v>664</v>
      </c>
      <c r="J7" s="28">
        <v>3947</v>
      </c>
      <c r="K7" s="28">
        <v>8972</v>
      </c>
      <c r="L7" s="29">
        <v>0.62566476881686806</v>
      </c>
      <c r="M7" s="29">
        <v>4.9608436554241697</v>
      </c>
      <c r="N7" s="29">
        <v>15.957621820813999</v>
      </c>
      <c r="O7" s="29">
        <v>41.087791900679797</v>
      </c>
      <c r="P7" s="29">
        <v>65.639435345802198</v>
      </c>
      <c r="Q7" s="29">
        <v>76.651348901184704</v>
      </c>
      <c r="R7" s="29">
        <v>77.360192423331299</v>
      </c>
      <c r="S7" s="29">
        <v>7.0331532676623203</v>
      </c>
      <c r="T7" s="29">
        <v>42.997047833807201</v>
      </c>
      <c r="U7" s="29">
        <v>57.129758160029503</v>
      </c>
    </row>
    <row r="8" spans="1:21" x14ac:dyDescent="0.2">
      <c r="A8" s="28">
        <v>2000</v>
      </c>
      <c r="B8" s="28">
        <v>34</v>
      </c>
      <c r="C8" s="28">
        <v>163</v>
      </c>
      <c r="D8" s="28">
        <v>503</v>
      </c>
      <c r="E8" s="28">
        <v>1225</v>
      </c>
      <c r="F8" s="28">
        <v>1838</v>
      </c>
      <c r="G8" s="28">
        <v>2334</v>
      </c>
      <c r="H8" s="28">
        <v>2644</v>
      </c>
      <c r="I8" s="28">
        <v>700</v>
      </c>
      <c r="J8" s="28">
        <v>3763</v>
      </c>
      <c r="K8" s="28">
        <v>8741</v>
      </c>
      <c r="L8" s="29">
        <v>1.0724875402182801</v>
      </c>
      <c r="M8" s="29">
        <v>5.1053966861903701</v>
      </c>
      <c r="N8" s="29">
        <v>15.6575875486381</v>
      </c>
      <c r="O8" s="29">
        <v>40.3053334649425</v>
      </c>
      <c r="P8" s="29">
        <v>60.504312331292297</v>
      </c>
      <c r="Q8" s="29">
        <v>75.490005821851298</v>
      </c>
      <c r="R8" s="29">
        <v>79.3541222725772</v>
      </c>
      <c r="S8" s="29">
        <v>7.3103995655533902</v>
      </c>
      <c r="T8" s="29">
        <v>40.507664485015397</v>
      </c>
      <c r="U8" s="29">
        <v>55.6280348494587</v>
      </c>
    </row>
    <row r="9" spans="1:21" x14ac:dyDescent="0.2">
      <c r="A9" s="28">
        <v>2001</v>
      </c>
      <c r="B9" s="28">
        <v>21</v>
      </c>
      <c r="C9" s="28">
        <v>120</v>
      </c>
      <c r="D9" s="28">
        <v>471</v>
      </c>
      <c r="E9" s="28">
        <v>1274</v>
      </c>
      <c r="F9" s="28">
        <v>1812</v>
      </c>
      <c r="G9" s="28">
        <v>2323</v>
      </c>
      <c r="H9" s="28">
        <v>2551</v>
      </c>
      <c r="I9" s="28">
        <v>612</v>
      </c>
      <c r="J9" s="28">
        <v>3698</v>
      </c>
      <c r="K9" s="28">
        <v>8572</v>
      </c>
      <c r="L9" s="29">
        <v>0.66137566137566095</v>
      </c>
      <c r="M9" s="29">
        <v>3.7839371866426998</v>
      </c>
      <c r="N9" s="29">
        <v>14.7371714643304</v>
      </c>
      <c r="O9" s="29">
        <v>39.657587548638098</v>
      </c>
      <c r="P9" s="29">
        <v>59.754649782350597</v>
      </c>
      <c r="Q9" s="29">
        <v>76.971504307488402</v>
      </c>
      <c r="R9" s="29">
        <v>80.011291283756194</v>
      </c>
      <c r="S9" s="29">
        <v>6.4134136756615101</v>
      </c>
      <c r="T9" s="29">
        <v>39.169994386128401</v>
      </c>
      <c r="U9" s="29">
        <v>54.782964364231297</v>
      </c>
    </row>
    <row r="10" spans="1:21" x14ac:dyDescent="0.2">
      <c r="A10" s="28">
        <v>2002</v>
      </c>
      <c r="B10" s="28">
        <v>29</v>
      </c>
      <c r="C10" s="28">
        <v>151</v>
      </c>
      <c r="D10" s="28">
        <v>497</v>
      </c>
      <c r="E10" s="28">
        <v>1214</v>
      </c>
      <c r="F10" s="28">
        <v>1898</v>
      </c>
      <c r="G10" s="28">
        <v>2211</v>
      </c>
      <c r="H10" s="28">
        <v>2414</v>
      </c>
      <c r="I10" s="28">
        <v>677</v>
      </c>
      <c r="J10" s="28">
        <v>3789</v>
      </c>
      <c r="K10" s="28">
        <v>8414</v>
      </c>
      <c r="L10" s="29">
        <v>0.94000194483161004</v>
      </c>
      <c r="M10" s="29">
        <v>4.7529115517784097</v>
      </c>
      <c r="N10" s="29">
        <v>15.7154150197628</v>
      </c>
      <c r="O10" s="29">
        <v>38.089859437751002</v>
      </c>
      <c r="P10" s="29">
        <v>59.5469661793311</v>
      </c>
      <c r="Q10" s="29">
        <v>73.216769322471606</v>
      </c>
      <c r="R10" s="29">
        <v>77.0950434338272</v>
      </c>
      <c r="S10" s="29">
        <v>7.1833287354370396</v>
      </c>
      <c r="T10" s="29">
        <v>39.729058099422197</v>
      </c>
      <c r="U10" s="29">
        <v>53.633008458640603</v>
      </c>
    </row>
    <row r="11" spans="1:21" x14ac:dyDescent="0.2">
      <c r="A11" s="28">
        <v>2003</v>
      </c>
      <c r="B11" s="28">
        <v>16</v>
      </c>
      <c r="C11" s="28">
        <v>127</v>
      </c>
      <c r="D11" s="28">
        <v>499</v>
      </c>
      <c r="E11" s="28">
        <v>1252</v>
      </c>
      <c r="F11" s="28">
        <v>1919</v>
      </c>
      <c r="G11" s="28">
        <v>2294</v>
      </c>
      <c r="H11" s="28">
        <v>2463</v>
      </c>
      <c r="I11" s="28">
        <v>642</v>
      </c>
      <c r="J11" s="28">
        <v>3813</v>
      </c>
      <c r="K11" s="28">
        <v>8570</v>
      </c>
      <c r="L11" s="29">
        <v>0.51514858817090103</v>
      </c>
      <c r="M11" s="29">
        <v>4.1178950098894296</v>
      </c>
      <c r="N11" s="29">
        <v>15.7012051225575</v>
      </c>
      <c r="O11" s="29">
        <v>39.719552044668603</v>
      </c>
      <c r="P11" s="29">
        <v>60.637659177805098</v>
      </c>
      <c r="Q11" s="29">
        <v>72.521497218006999</v>
      </c>
      <c r="R11" s="29">
        <v>78.8866824674908</v>
      </c>
      <c r="S11" s="29">
        <v>6.8530438402664302</v>
      </c>
      <c r="T11" s="29">
        <v>40.158400825706401</v>
      </c>
      <c r="U11" s="29">
        <v>54.308219742336902</v>
      </c>
    </row>
    <row r="12" spans="1:21" x14ac:dyDescent="0.2">
      <c r="A12" s="28">
        <v>2004</v>
      </c>
      <c r="B12" s="28">
        <v>28</v>
      </c>
      <c r="C12" s="28">
        <v>178</v>
      </c>
      <c r="D12" s="28">
        <v>477</v>
      </c>
      <c r="E12" s="28">
        <v>1286</v>
      </c>
      <c r="F12" s="28">
        <v>1895</v>
      </c>
      <c r="G12" s="28">
        <v>2400</v>
      </c>
      <c r="H12" s="28">
        <v>2600</v>
      </c>
      <c r="I12" s="28">
        <v>683</v>
      </c>
      <c r="J12" s="28">
        <v>3864</v>
      </c>
      <c r="K12" s="28">
        <v>8864</v>
      </c>
      <c r="L12" s="29">
        <v>0.87129698780184195</v>
      </c>
      <c r="M12" s="29">
        <v>5.7387884063578003</v>
      </c>
      <c r="N12" s="29">
        <v>15.436393644218599</v>
      </c>
      <c r="O12" s="29">
        <v>40.463155245107203</v>
      </c>
      <c r="P12" s="29">
        <v>60.329184043806301</v>
      </c>
      <c r="Q12" s="29">
        <v>75.920536505124602</v>
      </c>
      <c r="R12" s="29">
        <v>78.273173375078997</v>
      </c>
      <c r="S12" s="29">
        <v>7.2617857826355001</v>
      </c>
      <c r="T12" s="29">
        <v>41.065317661062302</v>
      </c>
      <c r="U12" s="29">
        <v>55.775438419863697</v>
      </c>
    </row>
    <row r="13" spans="1:21" x14ac:dyDescent="0.2">
      <c r="A13" s="28">
        <v>2005</v>
      </c>
      <c r="B13" s="28">
        <v>27</v>
      </c>
      <c r="C13" s="28">
        <v>158</v>
      </c>
      <c r="D13" s="28">
        <v>480</v>
      </c>
      <c r="E13" s="28">
        <v>1316</v>
      </c>
      <c r="F13" s="28">
        <v>1918</v>
      </c>
      <c r="G13" s="28">
        <v>2385</v>
      </c>
      <c r="H13" s="28">
        <v>2758</v>
      </c>
      <c r="I13" s="28">
        <v>665</v>
      </c>
      <c r="J13" s="28">
        <v>3899</v>
      </c>
      <c r="K13" s="28">
        <v>9042</v>
      </c>
      <c r="L13" s="29">
        <v>0.83921300469337601</v>
      </c>
      <c r="M13" s="29">
        <v>4.9520466369961804</v>
      </c>
      <c r="N13" s="29">
        <v>15.541021822184801</v>
      </c>
      <c r="O13" s="29">
        <v>42.496851487066799</v>
      </c>
      <c r="P13" s="29">
        <v>60.148018063221201</v>
      </c>
      <c r="Q13" s="29">
        <v>75.293597676474207</v>
      </c>
      <c r="R13" s="29">
        <v>82.0442646358876</v>
      </c>
      <c r="S13" s="29">
        <v>7.0025798978570997</v>
      </c>
      <c r="T13" s="29">
        <v>41.593326292657402</v>
      </c>
      <c r="U13" s="29">
        <v>56.856124200637602</v>
      </c>
    </row>
    <row r="14" spans="1:21" x14ac:dyDescent="0.2">
      <c r="A14" s="28">
        <v>2006</v>
      </c>
      <c r="B14" s="28">
        <v>21</v>
      </c>
      <c r="C14" s="28">
        <v>166</v>
      </c>
      <c r="D14" s="28">
        <v>570</v>
      </c>
      <c r="E14" s="28">
        <v>1257</v>
      </c>
      <c r="F14" s="28">
        <v>1858</v>
      </c>
      <c r="G14" s="28">
        <v>2473</v>
      </c>
      <c r="H14" s="28">
        <v>2878</v>
      </c>
      <c r="I14" s="28">
        <v>757</v>
      </c>
      <c r="J14" s="28">
        <v>3872</v>
      </c>
      <c r="K14" s="28">
        <v>9223</v>
      </c>
      <c r="L14" s="29">
        <v>0.67739750330634496</v>
      </c>
      <c r="M14" s="29">
        <v>5.1493625337345303</v>
      </c>
      <c r="N14" s="29">
        <v>17.9183301373738</v>
      </c>
      <c r="O14" s="29">
        <v>40.619143023330899</v>
      </c>
      <c r="P14" s="29">
        <v>59.664108410134503</v>
      </c>
      <c r="Q14" s="29">
        <v>76.395539217200493</v>
      </c>
      <c r="R14" s="29">
        <v>84.999556986325601</v>
      </c>
      <c r="S14" s="29">
        <v>7.9643131437469004</v>
      </c>
      <c r="T14" s="29">
        <v>41.236235063579599</v>
      </c>
      <c r="U14" s="29">
        <v>57.597671862509898</v>
      </c>
    </row>
    <row r="15" spans="1:21" x14ac:dyDescent="0.2">
      <c r="A15" s="28">
        <v>2007</v>
      </c>
      <c r="B15" s="28">
        <v>19</v>
      </c>
      <c r="C15" s="28">
        <v>152</v>
      </c>
      <c r="D15" s="28">
        <v>560</v>
      </c>
      <c r="E15" s="28">
        <v>1350</v>
      </c>
      <c r="F15" s="28">
        <v>1937</v>
      </c>
      <c r="G15" s="28">
        <v>2518</v>
      </c>
      <c r="H15" s="28">
        <v>2826</v>
      </c>
      <c r="I15" s="28">
        <v>731</v>
      </c>
      <c r="J15" s="28">
        <v>4018</v>
      </c>
      <c r="K15" s="28">
        <v>9362</v>
      </c>
      <c r="L15" s="29">
        <v>0.62229791693960401</v>
      </c>
      <c r="M15" s="29">
        <v>4.8783618974260197</v>
      </c>
      <c r="N15" s="29">
        <v>17.289820618111001</v>
      </c>
      <c r="O15" s="29">
        <v>42.342314085876403</v>
      </c>
      <c r="P15" s="29">
        <v>61.266447368420998</v>
      </c>
      <c r="Q15" s="29">
        <v>78.981211379818703</v>
      </c>
      <c r="R15" s="29">
        <v>81.867956777426897</v>
      </c>
      <c r="S15" s="29">
        <v>7.7700655831800898</v>
      </c>
      <c r="T15" s="29">
        <v>41.903053562489497</v>
      </c>
      <c r="U15" s="29">
        <v>57.687567780735399</v>
      </c>
    </row>
    <row r="16" spans="1:21" x14ac:dyDescent="0.2">
      <c r="A16" s="28">
        <v>2008</v>
      </c>
      <c r="B16" s="28">
        <v>22</v>
      </c>
      <c r="C16" s="28">
        <v>165</v>
      </c>
      <c r="D16" s="28">
        <v>522</v>
      </c>
      <c r="E16" s="28">
        <v>1245</v>
      </c>
      <c r="F16" s="28">
        <v>1889</v>
      </c>
      <c r="G16" s="28">
        <v>2374</v>
      </c>
      <c r="H16" s="28">
        <v>2673</v>
      </c>
      <c r="I16" s="28">
        <v>709</v>
      </c>
      <c r="J16" s="28">
        <v>3843</v>
      </c>
      <c r="K16" s="28">
        <v>8890</v>
      </c>
      <c r="L16" s="29">
        <v>0.74153970608062603</v>
      </c>
      <c r="M16" s="29">
        <v>5.3852932536962701</v>
      </c>
      <c r="N16" s="29">
        <v>16.6342691437494</v>
      </c>
      <c r="O16" s="29">
        <v>38.409329302153303</v>
      </c>
      <c r="P16" s="29">
        <v>58.524646032778698</v>
      </c>
      <c r="Q16" s="29">
        <v>73.407544836116202</v>
      </c>
      <c r="R16" s="29">
        <v>77.753214264936801</v>
      </c>
      <c r="S16" s="29">
        <v>7.73274583369688</v>
      </c>
      <c r="T16" s="29">
        <v>40.0012490632026</v>
      </c>
      <c r="U16" s="29">
        <v>54.610234043860103</v>
      </c>
    </row>
    <row r="17" spans="1:21" x14ac:dyDescent="0.2">
      <c r="A17" s="28">
        <v>2009</v>
      </c>
      <c r="B17" s="28">
        <v>25</v>
      </c>
      <c r="C17" s="28">
        <v>157</v>
      </c>
      <c r="D17" s="28">
        <v>449</v>
      </c>
      <c r="E17" s="28">
        <v>1142</v>
      </c>
      <c r="F17" s="28">
        <v>1723</v>
      </c>
      <c r="G17" s="28">
        <v>2267</v>
      </c>
      <c r="H17" s="28">
        <v>2656</v>
      </c>
      <c r="I17" s="28">
        <v>631</v>
      </c>
      <c r="J17" s="28">
        <v>3496</v>
      </c>
      <c r="K17" s="28">
        <v>8419</v>
      </c>
      <c r="L17" s="29">
        <v>0.85071630312723301</v>
      </c>
      <c r="M17" s="29">
        <v>5.2688099872474696</v>
      </c>
      <c r="N17" s="29">
        <v>14.598302825373001</v>
      </c>
      <c r="O17" s="29">
        <v>36.075309577963097</v>
      </c>
      <c r="P17" s="29">
        <v>50.6050281954887</v>
      </c>
      <c r="Q17" s="29">
        <v>66.551197745420296</v>
      </c>
      <c r="R17" s="29">
        <v>79.009995240361704</v>
      </c>
      <c r="S17" s="29">
        <v>7.0156322963687696</v>
      </c>
      <c r="T17" s="29">
        <v>36.242626553736699</v>
      </c>
      <c r="U17" s="29">
        <v>51.291267873352702</v>
      </c>
    </row>
    <row r="18" spans="1:21" x14ac:dyDescent="0.2">
      <c r="A18" s="28">
        <v>2010</v>
      </c>
      <c r="B18" s="28">
        <v>19</v>
      </c>
      <c r="C18" s="28">
        <v>123</v>
      </c>
      <c r="D18" s="28">
        <v>475</v>
      </c>
      <c r="E18" s="28">
        <v>953</v>
      </c>
      <c r="F18" s="28">
        <v>1692</v>
      </c>
      <c r="G18" s="28">
        <v>2140</v>
      </c>
      <c r="H18" s="28">
        <v>2531</v>
      </c>
      <c r="I18" s="28">
        <v>617</v>
      </c>
      <c r="J18" s="28">
        <v>3262</v>
      </c>
      <c r="K18" s="28">
        <v>7933</v>
      </c>
      <c r="L18" s="29">
        <v>0.63781932928262097</v>
      </c>
      <c r="M18" s="29">
        <v>4.1730279898218798</v>
      </c>
      <c r="N18" s="29">
        <v>15.8746073123454</v>
      </c>
      <c r="O18" s="29">
        <v>30.8954159372365</v>
      </c>
      <c r="P18" s="29">
        <v>53.195837394284197</v>
      </c>
      <c r="Q18" s="29">
        <v>61.254866040760199</v>
      </c>
      <c r="R18" s="29">
        <v>70.089446429065902</v>
      </c>
      <c r="S18" s="29">
        <v>6.9181261632991697</v>
      </c>
      <c r="T18" s="29">
        <v>35.236294896030202</v>
      </c>
      <c r="U18" s="29">
        <v>48.483700235909502</v>
      </c>
    </row>
    <row r="19" spans="1:21" x14ac:dyDescent="0.2">
      <c r="A19" s="28">
        <v>2011</v>
      </c>
      <c r="B19" s="28">
        <v>23</v>
      </c>
      <c r="C19" s="28">
        <v>115</v>
      </c>
      <c r="D19" s="28">
        <v>355</v>
      </c>
      <c r="E19" s="28">
        <v>883</v>
      </c>
      <c r="F19" s="28">
        <v>1349</v>
      </c>
      <c r="G19" s="28">
        <v>1964</v>
      </c>
      <c r="H19" s="28">
        <v>2348</v>
      </c>
      <c r="I19" s="28">
        <v>493</v>
      </c>
      <c r="J19" s="28">
        <v>2725</v>
      </c>
      <c r="K19" s="28">
        <v>7037</v>
      </c>
      <c r="L19" s="29">
        <v>0.79220197706058604</v>
      </c>
      <c r="M19" s="29">
        <v>3.8417852609073302</v>
      </c>
      <c r="N19" s="29">
        <v>11.999729583558601</v>
      </c>
      <c r="O19" s="29">
        <v>29.379470969888501</v>
      </c>
      <c r="P19" s="29">
        <v>43.285737205198103</v>
      </c>
      <c r="Q19" s="29">
        <v>59.450296646082997</v>
      </c>
      <c r="R19" s="29">
        <v>64.117968323320596</v>
      </c>
      <c r="S19" s="29">
        <v>5.5674131291571998</v>
      </c>
      <c r="T19" s="29">
        <v>30.009691203030702</v>
      </c>
      <c r="U19" s="29">
        <v>43.855166396609697</v>
      </c>
    </row>
    <row r="20" spans="1:21" x14ac:dyDescent="0.2">
      <c r="A20" s="28">
        <v>2012</v>
      </c>
      <c r="B20" s="28">
        <v>15</v>
      </c>
      <c r="C20" s="28">
        <v>108</v>
      </c>
      <c r="D20" s="28">
        <v>369</v>
      </c>
      <c r="E20" s="28">
        <v>816</v>
      </c>
      <c r="F20" s="28">
        <v>1205</v>
      </c>
      <c r="G20" s="28">
        <v>1748</v>
      </c>
      <c r="H20" s="28">
        <v>2241</v>
      </c>
      <c r="I20" s="28">
        <v>492</v>
      </c>
      <c r="J20" s="28">
        <v>2513</v>
      </c>
      <c r="K20" s="28">
        <v>6502</v>
      </c>
      <c r="L20" s="29">
        <v>0.52809463455851302</v>
      </c>
      <c r="M20" s="29">
        <v>3.7147869156949702</v>
      </c>
      <c r="N20" s="29">
        <v>12.307384430658299</v>
      </c>
      <c r="O20" s="29">
        <v>27.5377969762419</v>
      </c>
      <c r="P20" s="29">
        <v>40.006640106241697</v>
      </c>
      <c r="Q20" s="29">
        <v>55.638666963745699</v>
      </c>
      <c r="R20" s="29">
        <v>64.539354318463197</v>
      </c>
      <c r="S20" s="29">
        <v>5.6254930881898897</v>
      </c>
      <c r="T20" s="29">
        <v>28.004992533487801</v>
      </c>
      <c r="U20" s="29">
        <v>41.713178592966102</v>
      </c>
    </row>
    <row r="21" spans="1:21" x14ac:dyDescent="0.2">
      <c r="A21" s="28">
        <v>2013</v>
      </c>
      <c r="B21" s="28">
        <v>23</v>
      </c>
      <c r="C21" s="28">
        <v>95</v>
      </c>
      <c r="D21" s="28">
        <v>280</v>
      </c>
      <c r="E21" s="28">
        <v>698</v>
      </c>
      <c r="F21" s="28">
        <v>1090</v>
      </c>
      <c r="G21" s="28">
        <v>1627</v>
      </c>
      <c r="H21" s="28">
        <v>1997</v>
      </c>
      <c r="I21" s="28">
        <v>398</v>
      </c>
      <c r="J21" s="28">
        <v>2186</v>
      </c>
      <c r="K21" s="28">
        <v>5810</v>
      </c>
      <c r="L21" s="29">
        <v>0.84304669745619798</v>
      </c>
      <c r="M21" s="29">
        <v>3.34071807855962</v>
      </c>
      <c r="N21" s="29">
        <v>9.6160450580397008</v>
      </c>
      <c r="O21" s="29">
        <v>23.2418753329781</v>
      </c>
      <c r="P21" s="29">
        <v>36.702808269917099</v>
      </c>
      <c r="Q21" s="29">
        <v>53.409053606013799</v>
      </c>
      <c r="R21" s="29">
        <v>59.594150999701498</v>
      </c>
      <c r="S21" s="29">
        <v>4.6913492933507701</v>
      </c>
      <c r="T21" s="29">
        <v>24.6038177561678</v>
      </c>
      <c r="U21" s="29">
        <v>38.018335176448197</v>
      </c>
    </row>
    <row r="22" spans="1:21" x14ac:dyDescent="0.2">
      <c r="A22" s="28">
        <v>2014</v>
      </c>
      <c r="B22" s="28">
        <v>16</v>
      </c>
      <c r="C22" s="28">
        <v>82</v>
      </c>
      <c r="D22" s="28">
        <v>256</v>
      </c>
      <c r="E22" s="28">
        <v>597</v>
      </c>
      <c r="F22" s="28">
        <v>996</v>
      </c>
      <c r="G22" s="28">
        <v>1475</v>
      </c>
      <c r="H22" s="28">
        <v>1717</v>
      </c>
      <c r="I22" s="28">
        <v>354</v>
      </c>
      <c r="J22" s="28">
        <v>1947</v>
      </c>
      <c r="K22" s="28">
        <v>5139</v>
      </c>
      <c r="L22" s="29">
        <v>0.59119125036949505</v>
      </c>
      <c r="M22" s="29">
        <v>2.9958715428738398</v>
      </c>
      <c r="N22" s="29">
        <v>8.9755276628567398</v>
      </c>
      <c r="O22" s="29">
        <v>20.476762133424799</v>
      </c>
      <c r="P22" s="29">
        <v>33.103998404626502</v>
      </c>
      <c r="Q22" s="29">
        <v>49.089759376975998</v>
      </c>
      <c r="R22" s="29">
        <v>52.993827160493801</v>
      </c>
      <c r="S22" s="29">
        <v>4.2672709958171096</v>
      </c>
      <c r="T22" s="29">
        <v>22.1844947814593</v>
      </c>
      <c r="U22" s="29">
        <v>34.211875295417698</v>
      </c>
    </row>
    <row r="23" spans="1:21" x14ac:dyDescent="0.2">
      <c r="A23" s="28">
        <v>2015</v>
      </c>
      <c r="B23" s="28">
        <v>8</v>
      </c>
      <c r="C23" s="28">
        <v>64</v>
      </c>
      <c r="D23" s="28">
        <v>172</v>
      </c>
      <c r="E23" s="28">
        <v>555</v>
      </c>
      <c r="F23" s="28">
        <v>916</v>
      </c>
      <c r="G23" s="28">
        <v>1342</v>
      </c>
      <c r="H23" s="28">
        <v>1754</v>
      </c>
      <c r="I23" s="28">
        <v>244</v>
      </c>
      <c r="J23" s="28">
        <v>1715</v>
      </c>
      <c r="K23" s="28">
        <v>4811</v>
      </c>
      <c r="L23" s="29">
        <v>0.30840400925212003</v>
      </c>
      <c r="M23" s="29">
        <v>2.3579691990273401</v>
      </c>
      <c r="N23" s="29">
        <v>6.26434060531012</v>
      </c>
      <c r="O23" s="29">
        <v>19.407630170996899</v>
      </c>
      <c r="P23" s="29">
        <v>31.286290047134301</v>
      </c>
      <c r="Q23" s="29">
        <v>43.949566071720902</v>
      </c>
      <c r="R23" s="29">
        <v>54.2211505765247</v>
      </c>
      <c r="S23" s="29">
        <v>3.0295881498404502</v>
      </c>
      <c r="T23" s="29">
        <v>20.097970280785599</v>
      </c>
      <c r="U23" s="29">
        <v>32.459383602310098</v>
      </c>
    </row>
    <row r="24" spans="1:21" x14ac:dyDescent="0.2">
      <c r="A24" s="28">
        <v>2016</v>
      </c>
      <c r="B24" s="28">
        <v>16</v>
      </c>
      <c r="C24" s="28">
        <v>49</v>
      </c>
      <c r="D24" s="28">
        <v>178</v>
      </c>
      <c r="E24" s="28">
        <v>488</v>
      </c>
      <c r="F24" s="28">
        <v>847</v>
      </c>
      <c r="G24" s="28">
        <v>1368</v>
      </c>
      <c r="H24" s="28">
        <v>1679</v>
      </c>
      <c r="I24" s="28">
        <v>243</v>
      </c>
      <c r="J24" s="28">
        <v>1578</v>
      </c>
      <c r="K24" s="28">
        <v>4625</v>
      </c>
      <c r="L24" s="29">
        <v>0.61145717888944096</v>
      </c>
      <c r="M24" s="29">
        <v>1.8818649665873</v>
      </c>
      <c r="N24" s="29">
        <v>6.5337884961274399</v>
      </c>
      <c r="O24" s="29">
        <v>17.704894242281298</v>
      </c>
      <c r="P24" s="29">
        <v>29.510138666294999</v>
      </c>
      <c r="Q24" s="29">
        <v>45.922991708348697</v>
      </c>
      <c r="R24" s="29">
        <v>51.268741030260401</v>
      </c>
      <c r="S24" s="29">
        <v>3.0586043701540602</v>
      </c>
      <c r="T24" s="29">
        <v>18.8963931599367</v>
      </c>
      <c r="U24" s="29">
        <v>31.668104569793002</v>
      </c>
    </row>
    <row r="25" spans="1:21" x14ac:dyDescent="0.2">
      <c r="A25" s="27">
        <v>2017</v>
      </c>
      <c r="B25" s="28" t="s">
        <v>28</v>
      </c>
      <c r="C25" s="28" t="s">
        <v>28</v>
      </c>
      <c r="D25" s="28">
        <v>140</v>
      </c>
      <c r="E25" s="28">
        <v>412</v>
      </c>
      <c r="F25" s="28">
        <v>718</v>
      </c>
      <c r="G25" s="28">
        <v>1281</v>
      </c>
      <c r="H25" s="28">
        <v>1687</v>
      </c>
      <c r="I25" s="28">
        <v>191</v>
      </c>
      <c r="J25" s="28">
        <v>1321</v>
      </c>
      <c r="K25" s="28">
        <v>4289</v>
      </c>
      <c r="L25" s="29" t="s">
        <v>28</v>
      </c>
      <c r="M25" s="29" t="s">
        <v>28</v>
      </c>
      <c r="N25" s="29">
        <v>5.3606984224230301</v>
      </c>
      <c r="O25" s="29">
        <v>15.0932336886837</v>
      </c>
      <c r="P25" s="29">
        <v>26.0116653986885</v>
      </c>
      <c r="Q25" s="29">
        <v>44.059984866203401</v>
      </c>
      <c r="R25" s="29">
        <v>53.257987119585799</v>
      </c>
      <c r="S25" s="29">
        <v>2.4131091205417401</v>
      </c>
      <c r="T25" s="29">
        <v>16.305421151377502</v>
      </c>
      <c r="U25" s="29">
        <v>30.2540806681432</v>
      </c>
    </row>
    <row r="26" spans="1:21" x14ac:dyDescent="0.2">
      <c r="A26" s="27">
        <v>2018</v>
      </c>
      <c r="B26" s="30">
        <v>9</v>
      </c>
      <c r="C26" s="30">
        <v>39</v>
      </c>
      <c r="D26" s="30">
        <v>168</v>
      </c>
      <c r="E26" s="30">
        <v>382</v>
      </c>
      <c r="F26" s="30">
        <v>756</v>
      </c>
      <c r="G26" s="30">
        <v>1194</v>
      </c>
      <c r="H26" s="30">
        <v>1569</v>
      </c>
      <c r="I26" s="30">
        <v>216</v>
      </c>
      <c r="J26" s="30">
        <v>1354</v>
      </c>
      <c r="K26" s="30">
        <v>4117</v>
      </c>
      <c r="L26" s="31">
        <v>0.32794053344993401</v>
      </c>
      <c r="M26" s="31">
        <v>1.45051511883066</v>
      </c>
      <c r="N26" s="31">
        <v>6.3839489284085698</v>
      </c>
      <c r="O26" s="31">
        <v>14.5912910618792</v>
      </c>
      <c r="P26" s="31">
        <v>27.5962766928271</v>
      </c>
      <c r="Q26" s="31">
        <v>42.627632988218402</v>
      </c>
      <c r="R26" s="31">
        <v>50.195150041589301</v>
      </c>
      <c r="S26" s="31">
        <v>2.6783389338723</v>
      </c>
      <c r="T26" s="31">
        <v>16.948091775043402</v>
      </c>
      <c r="U26" s="31">
        <v>29.584863357741799</v>
      </c>
    </row>
    <row r="27" spans="1:21" x14ac:dyDescent="0.2">
      <c r="A27" s="27">
        <v>2019</v>
      </c>
      <c r="B27" s="27">
        <v>11</v>
      </c>
      <c r="C27" s="27">
        <v>49</v>
      </c>
      <c r="D27" s="27">
        <v>157</v>
      </c>
      <c r="E27" s="27">
        <v>378</v>
      </c>
      <c r="F27" s="27">
        <v>644</v>
      </c>
      <c r="G27" s="27">
        <v>1099</v>
      </c>
      <c r="H27" s="27">
        <v>1475</v>
      </c>
      <c r="I27" s="27">
        <v>217</v>
      </c>
      <c r="J27" s="27">
        <v>1239</v>
      </c>
      <c r="K27" s="27">
        <v>3813</v>
      </c>
      <c r="L27" s="31">
        <v>0.390972098809312</v>
      </c>
      <c r="M27" s="31">
        <v>1.7771007870017801</v>
      </c>
      <c r="N27" s="31">
        <v>5.81180128822092</v>
      </c>
      <c r="O27" s="31">
        <v>14.303011957015199</v>
      </c>
      <c r="P27" s="31">
        <v>24.527726995734302</v>
      </c>
      <c r="Q27" s="31">
        <v>39.346962156743402</v>
      </c>
      <c r="R27" s="31">
        <v>48.9107006665119</v>
      </c>
      <c r="S27" s="31">
        <v>2.6232441188559199</v>
      </c>
      <c r="T27" s="31">
        <v>15.546186855379</v>
      </c>
      <c r="U27" s="31">
        <v>27.673348525975001</v>
      </c>
    </row>
    <row r="28" spans="1:21" x14ac:dyDescent="0.2">
      <c r="A28" s="27">
        <v>2020</v>
      </c>
      <c r="B28" s="27">
        <v>8</v>
      </c>
      <c r="C28" s="27">
        <v>32</v>
      </c>
      <c r="D28" s="27">
        <v>125</v>
      </c>
      <c r="E28" s="27">
        <v>286</v>
      </c>
      <c r="F28" s="27">
        <v>574</v>
      </c>
      <c r="G28" s="27">
        <v>967</v>
      </c>
      <c r="H28" s="27">
        <v>1314</v>
      </c>
      <c r="I28" s="27">
        <v>165</v>
      </c>
      <c r="J28" s="27">
        <v>1025</v>
      </c>
      <c r="K28" s="27">
        <v>3306</v>
      </c>
      <c r="L28" s="31">
        <v>0.27895948113536501</v>
      </c>
      <c r="M28" s="31">
        <v>1.13523485170995</v>
      </c>
      <c r="N28" s="31">
        <v>4.5180178552065602</v>
      </c>
      <c r="O28" s="31">
        <v>10.5538949776744</v>
      </c>
      <c r="P28" s="31">
        <v>21.676737160120801</v>
      </c>
      <c r="Q28" s="31">
        <v>36.230798051704703</v>
      </c>
      <c r="R28" s="31">
        <v>43.833605764419303</v>
      </c>
      <c r="S28" s="31">
        <v>1.9519004412477901</v>
      </c>
      <c r="T28" s="31">
        <v>12.616005711050301</v>
      </c>
      <c r="U28" s="31">
        <v>23.971634291183499</v>
      </c>
    </row>
    <row r="29" spans="1:21" x14ac:dyDescent="0.2">
      <c r="A29" s="27">
        <v>2021</v>
      </c>
      <c r="B29" s="27">
        <v>8</v>
      </c>
      <c r="C29" s="27">
        <v>57</v>
      </c>
      <c r="D29" s="27">
        <v>124</v>
      </c>
      <c r="E29" s="27">
        <v>329</v>
      </c>
      <c r="F29" s="27">
        <v>542</v>
      </c>
      <c r="G29" s="27">
        <v>945</v>
      </c>
      <c r="H29" s="27">
        <v>1216</v>
      </c>
      <c r="I29" s="27">
        <v>189</v>
      </c>
      <c r="J29" s="27">
        <v>1060</v>
      </c>
      <c r="K29" s="27">
        <v>3221</v>
      </c>
      <c r="L29" s="31">
        <v>0.26575424376307999</v>
      </c>
      <c r="M29" s="31">
        <v>1.9802668148971601</v>
      </c>
      <c r="N29" s="31">
        <v>4.3762131639315296</v>
      </c>
      <c r="O29" s="31">
        <v>11.839216956349601</v>
      </c>
      <c r="P29" s="31">
        <v>19.898670974373999</v>
      </c>
      <c r="Q29" s="31">
        <v>35.117056856187197</v>
      </c>
      <c r="R29" s="31">
        <v>43.018360632539697</v>
      </c>
      <c r="S29" s="31">
        <v>2.1668845016165599</v>
      </c>
      <c r="T29" s="31">
        <v>12.7156258247162</v>
      </c>
      <c r="U29" s="31">
        <v>23.249770822656401</v>
      </c>
    </row>
    <row r="30" spans="1:21" x14ac:dyDescent="0.2">
      <c r="A30" s="27">
        <v>2022</v>
      </c>
      <c r="B30" s="27">
        <v>10</v>
      </c>
      <c r="C30" s="27">
        <v>57</v>
      </c>
      <c r="D30" s="27">
        <v>121</v>
      </c>
      <c r="E30" s="27">
        <v>345</v>
      </c>
      <c r="F30" s="27">
        <v>664</v>
      </c>
      <c r="G30" s="27">
        <v>1122</v>
      </c>
      <c r="H30" s="27">
        <v>1437</v>
      </c>
      <c r="I30" s="27">
        <v>188</v>
      </c>
      <c r="J30" s="27">
        <v>1197</v>
      </c>
      <c r="K30" s="27">
        <v>3756</v>
      </c>
      <c r="L30" s="31">
        <v>0.33219280470384999</v>
      </c>
      <c r="M30" s="31">
        <v>1.9802668148971601</v>
      </c>
      <c r="N30" s="31">
        <v>4.2703370389976998</v>
      </c>
      <c r="O30" s="31">
        <v>12.414984346323999</v>
      </c>
      <c r="P30" s="31">
        <v>24.377707614362201</v>
      </c>
      <c r="Q30" s="31">
        <v>41.694537346711201</v>
      </c>
      <c r="R30" s="31">
        <v>50.836664661973302</v>
      </c>
      <c r="S30" s="31">
        <v>2.1554195042535098</v>
      </c>
      <c r="T30" s="31">
        <v>14.3590604831937</v>
      </c>
      <c r="U30" s="31">
        <v>27.111499289008801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30"/>
  <sheetViews>
    <sheetView zoomScale="90" zoomScaleNormal="90" workbookViewId="0">
      <selection activeCell="A32" sqref="A32"/>
    </sheetView>
  </sheetViews>
  <sheetFormatPr defaultRowHeight="12" x14ac:dyDescent="0.2"/>
  <cols>
    <col min="1" max="1" width="9.140625" style="27"/>
    <col min="2" max="2" width="8.7109375" style="34" bestFit="1" customWidth="1"/>
    <col min="3" max="3" width="9.140625" style="34"/>
    <col min="4" max="4" width="8.7109375" style="34" bestFit="1" customWidth="1"/>
    <col min="5" max="5" width="9.140625" style="34"/>
    <col min="6" max="6" width="8.7109375" style="34" bestFit="1" customWidth="1"/>
    <col min="7" max="9" width="9.140625" style="34"/>
    <col min="10" max="10" width="9.140625" style="35"/>
    <col min="11" max="16384" width="9.140625" style="34"/>
  </cols>
  <sheetData>
    <row r="1" spans="1:6" x14ac:dyDescent="0.2">
      <c r="A1" s="32"/>
      <c r="B1" s="33" t="s">
        <v>36</v>
      </c>
      <c r="C1" s="33"/>
      <c r="D1" s="33" t="s">
        <v>37</v>
      </c>
      <c r="E1" s="33"/>
      <c r="F1" s="33" t="s">
        <v>38</v>
      </c>
    </row>
    <row r="2" spans="1:6" x14ac:dyDescent="0.2">
      <c r="A2" s="27">
        <v>1994</v>
      </c>
      <c r="B2" s="35">
        <v>8.0591776906830805</v>
      </c>
      <c r="C2" s="35" t="s">
        <v>22</v>
      </c>
      <c r="D2" s="35">
        <v>41.460973223832298</v>
      </c>
      <c r="E2" s="35" t="s">
        <v>22</v>
      </c>
      <c r="F2" s="35">
        <v>54.649686582559703</v>
      </c>
    </row>
    <row r="3" spans="1:6" x14ac:dyDescent="0.2">
      <c r="A3" s="27">
        <v>1995</v>
      </c>
      <c r="B3" s="35">
        <v>8.3535575530950794</v>
      </c>
      <c r="C3" s="35" t="s">
        <v>22</v>
      </c>
      <c r="D3" s="35">
        <v>40.736534008999101</v>
      </c>
      <c r="E3" s="35" t="s">
        <v>22</v>
      </c>
      <c r="F3" s="35">
        <v>53.837651486242798</v>
      </c>
    </row>
    <row r="4" spans="1:6" x14ac:dyDescent="0.2">
      <c r="A4" s="27">
        <v>1996</v>
      </c>
      <c r="B4" s="35">
        <v>8.8601431172460501</v>
      </c>
      <c r="C4" s="35" t="s">
        <v>22</v>
      </c>
      <c r="D4" s="35">
        <v>44.7466919711107</v>
      </c>
      <c r="E4" s="35" t="s">
        <v>22</v>
      </c>
      <c r="F4" s="35">
        <v>58.0383962387357</v>
      </c>
    </row>
    <row r="5" spans="1:6" x14ac:dyDescent="0.2">
      <c r="A5" s="27">
        <v>1997</v>
      </c>
      <c r="B5" s="35">
        <v>8.2219381675585499</v>
      </c>
      <c r="C5" s="35" t="s">
        <v>22</v>
      </c>
      <c r="D5" s="35">
        <v>43.7845998993457</v>
      </c>
      <c r="E5" s="35" t="s">
        <v>22</v>
      </c>
      <c r="F5" s="35">
        <v>56.694843997714997</v>
      </c>
    </row>
    <row r="6" spans="1:6" x14ac:dyDescent="0.2">
      <c r="A6" s="27">
        <v>1998</v>
      </c>
      <c r="B6" s="35">
        <v>8.1944295085493</v>
      </c>
      <c r="C6" s="35" t="s">
        <v>22</v>
      </c>
      <c r="D6" s="35">
        <v>44.691068189093997</v>
      </c>
      <c r="E6" s="35" t="s">
        <v>22</v>
      </c>
      <c r="F6" s="35">
        <v>58.0745381157925</v>
      </c>
    </row>
    <row r="7" spans="1:6" x14ac:dyDescent="0.2">
      <c r="A7" s="27">
        <v>1999</v>
      </c>
      <c r="B7" s="35">
        <v>7.0331532676623203</v>
      </c>
      <c r="C7" s="35" t="s">
        <v>22</v>
      </c>
      <c r="D7" s="35">
        <v>42.997047833807201</v>
      </c>
      <c r="E7" s="35" t="s">
        <v>22</v>
      </c>
      <c r="F7" s="35">
        <v>57.129758160029503</v>
      </c>
    </row>
    <row r="8" spans="1:6" x14ac:dyDescent="0.2">
      <c r="A8" s="27">
        <v>2000</v>
      </c>
      <c r="B8" s="35">
        <v>7.3103995655533902</v>
      </c>
      <c r="C8" s="35" t="s">
        <v>22</v>
      </c>
      <c r="D8" s="35">
        <v>40.507664485015397</v>
      </c>
      <c r="E8" s="35" t="s">
        <v>22</v>
      </c>
      <c r="F8" s="35">
        <v>55.6280348494587</v>
      </c>
    </row>
    <row r="9" spans="1:6" x14ac:dyDescent="0.2">
      <c r="A9" s="27">
        <v>2001</v>
      </c>
      <c r="B9" s="35">
        <v>6.4134136756615101</v>
      </c>
      <c r="C9" s="35" t="s">
        <v>22</v>
      </c>
      <c r="D9" s="35">
        <v>39.169994386128401</v>
      </c>
      <c r="E9" s="35" t="s">
        <v>22</v>
      </c>
      <c r="F9" s="35">
        <v>54.782964364231297</v>
      </c>
    </row>
    <row r="10" spans="1:6" x14ac:dyDescent="0.2">
      <c r="A10" s="27">
        <v>2002</v>
      </c>
      <c r="B10" s="35">
        <v>7.1833287354370396</v>
      </c>
      <c r="C10" s="35" t="s">
        <v>22</v>
      </c>
      <c r="D10" s="35">
        <v>39.729058099422197</v>
      </c>
      <c r="E10" s="35" t="s">
        <v>22</v>
      </c>
      <c r="F10" s="35">
        <v>53.633008458640603</v>
      </c>
    </row>
    <row r="11" spans="1:6" x14ac:dyDescent="0.2">
      <c r="A11" s="27">
        <v>2003</v>
      </c>
      <c r="B11" s="35">
        <v>6.8530438402664302</v>
      </c>
      <c r="C11" s="35" t="s">
        <v>22</v>
      </c>
      <c r="D11" s="35">
        <v>40.158400825706401</v>
      </c>
      <c r="E11" s="35" t="s">
        <v>22</v>
      </c>
      <c r="F11" s="35">
        <v>54.308219742336902</v>
      </c>
    </row>
    <row r="12" spans="1:6" x14ac:dyDescent="0.2">
      <c r="A12" s="27">
        <v>2004</v>
      </c>
      <c r="B12" s="35">
        <v>7.2617857826355001</v>
      </c>
      <c r="C12" s="35" t="s">
        <v>22</v>
      </c>
      <c r="D12" s="35">
        <v>41.065317661062302</v>
      </c>
      <c r="E12" s="35" t="s">
        <v>22</v>
      </c>
      <c r="F12" s="35">
        <v>55.775438419863697</v>
      </c>
    </row>
    <row r="13" spans="1:6" x14ac:dyDescent="0.2">
      <c r="A13" s="27">
        <v>2005</v>
      </c>
      <c r="B13" s="35">
        <v>7.0025798978570997</v>
      </c>
      <c r="C13" s="35" t="s">
        <v>22</v>
      </c>
      <c r="D13" s="35">
        <v>41.593326292657402</v>
      </c>
      <c r="E13" s="35" t="s">
        <v>22</v>
      </c>
      <c r="F13" s="35">
        <v>56.856124200637602</v>
      </c>
    </row>
    <row r="14" spans="1:6" x14ac:dyDescent="0.2">
      <c r="A14" s="27">
        <v>2006</v>
      </c>
      <c r="B14" s="35">
        <v>7.9643131437469004</v>
      </c>
      <c r="C14" s="35" t="s">
        <v>22</v>
      </c>
      <c r="D14" s="35">
        <v>41.236235063579599</v>
      </c>
      <c r="E14" s="35" t="s">
        <v>22</v>
      </c>
      <c r="F14" s="35">
        <v>57.597671862509898</v>
      </c>
    </row>
    <row r="15" spans="1:6" x14ac:dyDescent="0.2">
      <c r="A15" s="27">
        <v>2007</v>
      </c>
      <c r="B15" s="35">
        <v>7.7700655831800898</v>
      </c>
      <c r="C15" s="35" t="s">
        <v>22</v>
      </c>
      <c r="D15" s="35">
        <v>41.903053562489497</v>
      </c>
      <c r="E15" s="35" t="s">
        <v>22</v>
      </c>
      <c r="F15" s="35">
        <v>57.687567780735399</v>
      </c>
    </row>
    <row r="16" spans="1:6" x14ac:dyDescent="0.2">
      <c r="A16" s="27">
        <v>2008</v>
      </c>
      <c r="B16" s="35">
        <v>7.73274583369688</v>
      </c>
      <c r="C16" s="35" t="s">
        <v>22</v>
      </c>
      <c r="D16" s="35">
        <v>40.0012490632026</v>
      </c>
      <c r="E16" s="35" t="s">
        <v>22</v>
      </c>
      <c r="F16" s="35">
        <v>54.610234043860103</v>
      </c>
    </row>
    <row r="17" spans="1:6" x14ac:dyDescent="0.2">
      <c r="A17" s="27">
        <v>2009</v>
      </c>
      <c r="B17" s="35">
        <v>7.0156322963687696</v>
      </c>
      <c r="C17" s="35" t="s">
        <v>22</v>
      </c>
      <c r="D17" s="35">
        <v>36.242626553736699</v>
      </c>
      <c r="E17" s="35" t="s">
        <v>22</v>
      </c>
      <c r="F17" s="35">
        <v>51.291267873352702</v>
      </c>
    </row>
    <row r="18" spans="1:6" x14ac:dyDescent="0.2">
      <c r="A18" s="27">
        <v>2010</v>
      </c>
      <c r="B18" s="35">
        <v>6.9181261632991697</v>
      </c>
      <c r="C18" s="35" t="s">
        <v>22</v>
      </c>
      <c r="D18" s="35">
        <v>35.236294896030202</v>
      </c>
      <c r="E18" s="35" t="s">
        <v>22</v>
      </c>
      <c r="F18" s="35">
        <v>48.483700235909502</v>
      </c>
    </row>
    <row r="19" spans="1:6" x14ac:dyDescent="0.2">
      <c r="A19" s="27">
        <v>2011</v>
      </c>
      <c r="B19" s="35">
        <v>5.5674131291571998</v>
      </c>
      <c r="C19" s="35" t="s">
        <v>22</v>
      </c>
      <c r="D19" s="35">
        <v>30.009691203030702</v>
      </c>
      <c r="E19" s="35" t="s">
        <v>22</v>
      </c>
      <c r="F19" s="35">
        <v>43.855166396609697</v>
      </c>
    </row>
    <row r="20" spans="1:6" x14ac:dyDescent="0.2">
      <c r="A20" s="27">
        <v>2012</v>
      </c>
      <c r="B20" s="35">
        <v>5.6254930881898897</v>
      </c>
      <c r="C20" s="35" t="s">
        <v>22</v>
      </c>
      <c r="D20" s="35">
        <v>28.004992533487801</v>
      </c>
      <c r="E20" s="35" t="s">
        <v>22</v>
      </c>
      <c r="F20" s="35">
        <v>41.713178592966102</v>
      </c>
    </row>
    <row r="21" spans="1:6" x14ac:dyDescent="0.2">
      <c r="A21" s="27">
        <v>2013</v>
      </c>
      <c r="B21" s="35">
        <v>4.6913492933507701</v>
      </c>
      <c r="C21" s="35" t="s">
        <v>22</v>
      </c>
      <c r="D21" s="35">
        <v>24.6038177561678</v>
      </c>
      <c r="E21" s="35" t="s">
        <v>22</v>
      </c>
      <c r="F21" s="35">
        <v>38.018335176448197</v>
      </c>
    </row>
    <row r="22" spans="1:6" x14ac:dyDescent="0.2">
      <c r="A22" s="27">
        <v>2014</v>
      </c>
      <c r="B22" s="35">
        <v>4.2672709958171096</v>
      </c>
      <c r="C22" s="35" t="s">
        <v>22</v>
      </c>
      <c r="D22" s="35">
        <v>22.1844947814593</v>
      </c>
      <c r="E22" s="35" t="s">
        <v>22</v>
      </c>
      <c r="F22" s="35">
        <v>34.211875295417698</v>
      </c>
    </row>
    <row r="23" spans="1:6" x14ac:dyDescent="0.2">
      <c r="A23" s="27">
        <v>2015</v>
      </c>
      <c r="B23" s="35">
        <v>3.0295881498404502</v>
      </c>
      <c r="C23" s="35" t="s">
        <v>22</v>
      </c>
      <c r="D23" s="35">
        <v>20.097970280785599</v>
      </c>
      <c r="E23" s="35" t="s">
        <v>22</v>
      </c>
      <c r="F23" s="35">
        <v>32.459383602310098</v>
      </c>
    </row>
    <row r="24" spans="1:6" x14ac:dyDescent="0.2">
      <c r="A24" s="27">
        <v>2016</v>
      </c>
      <c r="B24" s="35">
        <v>3.0586043701540602</v>
      </c>
      <c r="C24" s="35" t="s">
        <v>22</v>
      </c>
      <c r="D24" s="35">
        <v>18.8963931599367</v>
      </c>
      <c r="E24" s="35" t="s">
        <v>22</v>
      </c>
      <c r="F24" s="35">
        <v>31.668104569793002</v>
      </c>
    </row>
    <row r="25" spans="1:6" x14ac:dyDescent="0.2">
      <c r="A25" s="27">
        <v>2017</v>
      </c>
      <c r="B25" s="35">
        <v>2.4131091205417401</v>
      </c>
      <c r="C25" s="35" t="s">
        <v>22</v>
      </c>
      <c r="D25" s="35">
        <v>16.305421151377502</v>
      </c>
      <c r="E25" s="35" t="s">
        <v>22</v>
      </c>
      <c r="F25" s="35">
        <v>30.2540806681432</v>
      </c>
    </row>
    <row r="26" spans="1:6" x14ac:dyDescent="0.2">
      <c r="A26" s="27">
        <v>2018</v>
      </c>
      <c r="B26" s="35">
        <v>2.6783389338723</v>
      </c>
      <c r="C26" s="35" t="s">
        <v>22</v>
      </c>
      <c r="D26" s="35">
        <v>16.948091775043402</v>
      </c>
      <c r="E26" s="35" t="s">
        <v>22</v>
      </c>
      <c r="F26" s="35">
        <v>29.584863357741799</v>
      </c>
    </row>
    <row r="27" spans="1:6" x14ac:dyDescent="0.2">
      <c r="A27" s="27">
        <v>2019</v>
      </c>
      <c r="B27" s="35">
        <v>2.6232441188559199</v>
      </c>
      <c r="C27" s="35" t="s">
        <v>22</v>
      </c>
      <c r="D27" s="35">
        <v>15.546186855379</v>
      </c>
      <c r="E27" s="35" t="s">
        <v>22</v>
      </c>
      <c r="F27" s="35">
        <v>27.673348525975001</v>
      </c>
    </row>
    <row r="28" spans="1:6" x14ac:dyDescent="0.2">
      <c r="A28" s="27">
        <v>2020</v>
      </c>
      <c r="B28" s="35">
        <v>1.9519004412477901</v>
      </c>
      <c r="C28" s="35" t="s">
        <v>22</v>
      </c>
      <c r="D28" s="35">
        <v>12.616005711050301</v>
      </c>
      <c r="E28" s="35" t="s">
        <v>22</v>
      </c>
      <c r="F28" s="35">
        <v>23.971634291183499</v>
      </c>
    </row>
    <row r="29" spans="1:6" x14ac:dyDescent="0.2">
      <c r="A29" s="27">
        <v>2021</v>
      </c>
      <c r="B29" s="35">
        <v>2.1668845016165599</v>
      </c>
      <c r="C29" s="35" t="s">
        <v>22</v>
      </c>
      <c r="D29" s="35">
        <v>12.7156258247162</v>
      </c>
      <c r="E29" s="35" t="s">
        <v>22</v>
      </c>
      <c r="F29" s="35">
        <v>23.249770822656401</v>
      </c>
    </row>
    <row r="30" spans="1:6" x14ac:dyDescent="0.2">
      <c r="A30" s="27">
        <v>2022</v>
      </c>
      <c r="B30" s="35">
        <v>2.1554195042535098</v>
      </c>
      <c r="C30" s="35"/>
      <c r="D30" s="35">
        <v>14.3590604831937</v>
      </c>
      <c r="E30" s="35"/>
      <c r="F30" s="35">
        <v>27.111499289008801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D260A562-CEB3-45C8-A783-E2414BE0D325}"/>
</file>

<file path=customXml/itemProps2.xml><?xml version="1.0" encoding="utf-8"?>
<ds:datastoreItem xmlns:ds="http://schemas.openxmlformats.org/officeDocument/2006/customXml" ds:itemID="{41444BF1-8BEA-4BD4-A402-9EFD247FE842}"/>
</file>

<file path=customXml/itemProps3.xml><?xml version="1.0" encoding="utf-8"?>
<ds:datastoreItem xmlns:ds="http://schemas.openxmlformats.org/officeDocument/2006/customXml" ds:itemID="{6FE773DE-8A10-4B67-9BAA-56BB55F4456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3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Table1</vt:lpstr>
      <vt:lpstr>Table1data</vt:lpstr>
      <vt:lpstr>Figure1data</vt:lpstr>
      <vt:lpstr>Figure1</vt:lpstr>
      <vt:lpstr>Table1!Print_Area</vt:lpstr>
      <vt:lpstr>Table1Data</vt:lpstr>
    </vt:vector>
  </TitlesOfParts>
  <Company>CSA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stuarw02</dc:creator>
  <cp:lastModifiedBy>Stuart Wrigglesworth</cp:lastModifiedBy>
  <cp:lastPrinted>2008-05-27T09:18:26Z</cp:lastPrinted>
  <dcterms:created xsi:type="dcterms:W3CDTF">2002-12-11T15:53:14Z</dcterms:created>
  <dcterms:modified xsi:type="dcterms:W3CDTF">2024-06-11T14:18:59Z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