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sstats01\SexualHealth\Topics\LARC\Publications\LARC\2020\Ready to send (final)\"/>
    </mc:Choice>
  </mc:AlternateContent>
  <bookViews>
    <workbookView xWindow="0" yWindow="45" windowWidth="19155" windowHeight="11820" tabRatio="752" activeTab="5"/>
  </bookViews>
  <sheets>
    <sheet name="HealthBoard" sheetId="4" r:id="rId1"/>
    <sheet name="HBdata" sheetId="2" state="hidden" r:id="rId2"/>
    <sheet name="HealthBoard Sources" sheetId="8" r:id="rId3"/>
    <sheet name="Age" sheetId="7" r:id="rId4"/>
    <sheet name="Age Sources" sheetId="1" r:id="rId5"/>
    <sheet name="Figure7" sheetId="13" r:id="rId6"/>
    <sheet name="lookup" sheetId="5" state="hidden" r:id="rId7"/>
    <sheet name="Figure7data" sheetId="10" state="hidden" r:id="rId8"/>
  </sheets>
  <externalReferences>
    <externalReference r:id="rId9"/>
  </externalReferences>
  <definedNames>
    <definedName name="HBdata">HBdata!$1:$1048576</definedName>
    <definedName name="vvv">[1]HBdata!$1:$1048576</definedName>
  </definedNames>
  <calcPr calcId="162913"/>
</workbook>
</file>

<file path=xl/calcChain.xml><?xml version="1.0" encoding="utf-8"?>
<calcChain xmlns="http://schemas.openxmlformats.org/spreadsheetml/2006/main">
  <c r="E3" i="5" l="1"/>
  <c r="I8" i="4" l="1"/>
  <c r="I19" i="4" l="1"/>
  <c r="M25" i="4"/>
  <c r="C25" i="4"/>
  <c r="F24" i="4"/>
  <c r="E23" i="4"/>
  <c r="H22" i="4"/>
  <c r="I21" i="4"/>
  <c r="E19" i="4"/>
  <c r="P19" i="4"/>
  <c r="O25" i="4"/>
  <c r="E25" i="4"/>
  <c r="J24" i="4"/>
  <c r="K23" i="4"/>
  <c r="J22" i="4"/>
  <c r="K21" i="4"/>
  <c r="C19" i="4"/>
  <c r="K19" i="4"/>
  <c r="J25" i="4"/>
  <c r="Q24" i="4"/>
  <c r="Q23" i="4"/>
  <c r="C23" i="4"/>
  <c r="D22" i="4"/>
  <c r="C21" i="4"/>
  <c r="D19" i="4"/>
  <c r="M19" i="4"/>
  <c r="I25" i="4"/>
  <c r="L24" i="4"/>
  <c r="M23" i="4"/>
  <c r="P22" i="4"/>
  <c r="O21" i="4"/>
  <c r="H19" i="4"/>
  <c r="O19" i="4"/>
  <c r="N25" i="4"/>
  <c r="G25" i="4"/>
  <c r="N24" i="4"/>
  <c r="D24" i="4"/>
  <c r="I23" i="4"/>
  <c r="L22" i="4"/>
  <c r="Q21" i="4"/>
  <c r="G21" i="4"/>
  <c r="G19" i="4"/>
  <c r="L19" i="4"/>
  <c r="Q19" i="4"/>
  <c r="Q25" i="4"/>
  <c r="K25" i="4"/>
  <c r="F25" i="4"/>
  <c r="P24" i="4"/>
  <c r="H24" i="4"/>
  <c r="O23" i="4"/>
  <c r="G23" i="4"/>
  <c r="N22" i="4"/>
  <c r="F22" i="4"/>
  <c r="M21" i="4"/>
  <c r="E21" i="4"/>
  <c r="F19" i="4"/>
  <c r="J19" i="4"/>
  <c r="N19" i="4"/>
  <c r="P25" i="4"/>
  <c r="L25" i="4"/>
  <c r="H25" i="4"/>
  <c r="D25" i="4"/>
  <c r="O24" i="4"/>
  <c r="K24" i="4"/>
  <c r="G24" i="4"/>
  <c r="C24" i="4"/>
  <c r="N23" i="4"/>
  <c r="J23" i="4"/>
  <c r="F23" i="4"/>
  <c r="Q22" i="4"/>
  <c r="M22" i="4"/>
  <c r="I22" i="4"/>
  <c r="E22" i="4"/>
  <c r="P21" i="4"/>
  <c r="L21" i="4"/>
  <c r="H21" i="4"/>
  <c r="D21" i="4"/>
  <c r="M24" i="4"/>
  <c r="I24" i="4"/>
  <c r="E24" i="4"/>
  <c r="P23" i="4"/>
  <c r="L23" i="4"/>
  <c r="H23" i="4"/>
  <c r="D23" i="4"/>
  <c r="O22" i="4"/>
  <c r="K22" i="4"/>
  <c r="G22" i="4"/>
  <c r="C22" i="4"/>
  <c r="N21" i="4"/>
  <c r="J21" i="4"/>
  <c r="F21" i="4"/>
  <c r="O14" i="4"/>
  <c r="F11" i="4"/>
  <c r="H10" i="4"/>
  <c r="M12" i="4"/>
  <c r="C10" i="4"/>
  <c r="I13" i="4"/>
  <c r="K11" i="4"/>
  <c r="N13" i="4"/>
  <c r="E8" i="4"/>
  <c r="M10" i="4"/>
  <c r="E14" i="4"/>
  <c r="E12" i="4"/>
  <c r="N8" i="4"/>
  <c r="P11" i="4"/>
  <c r="J14" i="4"/>
  <c r="D13" i="4"/>
  <c r="J15" i="4"/>
  <c r="G10" i="4"/>
  <c r="L10" i="4"/>
  <c r="Q10" i="4"/>
  <c r="L11" i="4"/>
  <c r="G11" i="4"/>
  <c r="Q14" i="4"/>
  <c r="K14" i="4"/>
  <c r="F14" i="4"/>
  <c r="P13" i="4"/>
  <c r="J13" i="4"/>
  <c r="E13" i="4"/>
  <c r="O12" i="4"/>
  <c r="G12" i="4"/>
  <c r="D8" i="4"/>
  <c r="L15" i="4"/>
  <c r="P8" i="4"/>
  <c r="H8" i="4"/>
  <c r="E10" i="4"/>
  <c r="K10" i="4"/>
  <c r="P10" i="4"/>
  <c r="N11" i="4"/>
  <c r="H11" i="4"/>
  <c r="C11" i="4"/>
  <c r="M14" i="4"/>
  <c r="G14" i="4"/>
  <c r="Q13" i="4"/>
  <c r="L13" i="4"/>
  <c r="F13" i="4"/>
  <c r="P12" i="4"/>
  <c r="I12" i="4"/>
  <c r="C8" i="4"/>
  <c r="N15" i="4"/>
  <c r="F15" i="4"/>
  <c r="J8" i="4"/>
  <c r="F8" i="4"/>
  <c r="D10" i="4"/>
  <c r="I10" i="4"/>
  <c r="O10" i="4"/>
  <c r="O11" i="4"/>
  <c r="J11" i="4"/>
  <c r="D11" i="4"/>
  <c r="N14" i="4"/>
  <c r="I14" i="4"/>
  <c r="C14" i="4"/>
  <c r="M13" i="4"/>
  <c r="H13" i="4"/>
  <c r="Q12" i="4"/>
  <c r="K12" i="4"/>
  <c r="C12" i="4"/>
  <c r="P15" i="4"/>
  <c r="H15" i="4"/>
  <c r="L8" i="4"/>
  <c r="F10" i="4"/>
  <c r="J10" i="4"/>
  <c r="N10" i="4"/>
  <c r="Q11" i="4"/>
  <c r="M11" i="4"/>
  <c r="I11" i="4"/>
  <c r="E11" i="4"/>
  <c r="P14" i="4"/>
  <c r="L14" i="4"/>
  <c r="H14" i="4"/>
  <c r="D14" i="4"/>
  <c r="O13" i="4"/>
  <c r="K13" i="4"/>
  <c r="G13" i="4"/>
  <c r="C13" i="4"/>
  <c r="N12" i="4"/>
  <c r="J12" i="4"/>
  <c r="F12" i="4"/>
  <c r="C15" i="4"/>
  <c r="E15" i="4"/>
  <c r="O15" i="4"/>
  <c r="K15" i="4"/>
  <c r="G15" i="4"/>
  <c r="O8" i="4"/>
  <c r="K8" i="4"/>
  <c r="G8" i="4"/>
  <c r="L12" i="4"/>
  <c r="H12" i="4"/>
  <c r="D12" i="4"/>
  <c r="D15" i="4"/>
  <c r="Q15" i="4"/>
  <c r="M15" i="4"/>
  <c r="I15" i="4"/>
  <c r="Q8" i="4"/>
  <c r="M8" i="4"/>
</calcChain>
</file>

<file path=xl/sharedStrings.xml><?xml version="1.0" encoding="utf-8"?>
<sst xmlns="http://schemas.openxmlformats.org/spreadsheetml/2006/main" count="981" uniqueCount="100">
  <si>
    <t>Total</t>
  </si>
  <si>
    <t>Ayrshire &amp; Arran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</si>
  <si>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</si>
  <si>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</si>
  <si>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</si>
  <si>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</si>
  <si>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</si>
  <si>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</si>
  <si>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</si>
  <si>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</si>
  <si>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</si>
  <si>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Tayside</t>
  </si>
  <si>
    <t>Number</t>
  </si>
  <si>
    <t>Orkney</t>
  </si>
  <si>
    <t>Shetland</t>
  </si>
  <si>
    <t>Western Isles</t>
  </si>
  <si>
    <t>20171</t>
  </si>
  <si>
    <t>code</t>
  </si>
  <si>
    <t>20172</t>
  </si>
  <si>
    <t>20160</t>
  </si>
  <si>
    <t>20169</t>
  </si>
  <si>
    <t>20161</t>
  </si>
  <si>
    <t>20162</t>
  </si>
  <si>
    <t>20163</t>
  </si>
  <si>
    <t>20164</t>
  </si>
  <si>
    <t>20165</t>
  </si>
  <si>
    <t>20170</t>
  </si>
  <si>
    <t>20179</t>
  </si>
  <si>
    <t>20173</t>
  </si>
  <si>
    <t>20174</t>
  </si>
  <si>
    <t>20180</t>
  </si>
  <si>
    <t>20175</t>
  </si>
  <si>
    <t>20181</t>
  </si>
  <si>
    <t>20189</t>
  </si>
  <si>
    <t>20182</t>
  </si>
  <si>
    <t>20183</t>
  </si>
  <si>
    <t>20184</t>
  </si>
  <si>
    <t>20185</t>
  </si>
  <si>
    <t xml:space="preserve"> </t>
  </si>
  <si>
    <t>Not Known</t>
  </si>
  <si>
    <t>Numbers</t>
  </si>
  <si>
    <t>&lt;20</t>
  </si>
  <si>
    <t>20-24</t>
  </si>
  <si>
    <t>25-29</t>
  </si>
  <si>
    <t>30-34</t>
  </si>
  <si>
    <t>35-39</t>
  </si>
  <si>
    <t>40-44</t>
  </si>
  <si>
    <t>45+</t>
  </si>
  <si>
    <t>2015/16</t>
  </si>
  <si>
    <t>2016/17</t>
  </si>
  <si>
    <t>2017/18</t>
  </si>
  <si>
    <t>rates</t>
  </si>
  <si>
    <t>-</t>
  </si>
  <si>
    <t>Table 7(a)</t>
  </si>
  <si>
    <t>Table 7(b)</t>
  </si>
  <si>
    <t>Table 7(c)</t>
  </si>
  <si>
    <t>Table 7(d)</t>
  </si>
  <si>
    <t>1 (most deprived)</t>
  </si>
  <si>
    <t>5 (least deprived)</t>
  </si>
  <si>
    <t>2015/16, prescribed from sexual health settings</t>
  </si>
  <si>
    <t>2016/17, prescribed from sexual health settings</t>
  </si>
  <si>
    <t>2017/18, prescribed from sexual health settings</t>
  </si>
  <si>
    <t>2015/16, prescribed from primary care settings</t>
  </si>
  <si>
    <t>2016/17, prescribed from primary care settings</t>
  </si>
  <si>
    <t>2017/18, prescribed from primary care settings</t>
  </si>
  <si>
    <r>
      <t>1</t>
    </r>
    <r>
      <rPr>
        <sz val="10"/>
        <color theme="1"/>
        <rFont val="Calibri"/>
        <family val="2"/>
        <scheme val="minor"/>
      </rPr>
      <t>Rate per 1,000 women aged 15-49.</t>
    </r>
  </si>
  <si>
    <t>Source: Practitioner Services Division (PSD) &amp; NaSH.</t>
  </si>
  <si>
    <t>Scotland totals can include prescriptions where the age is unknown.</t>
  </si>
  <si>
    <r>
      <t>Rate per 1,000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</si>
  <si>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20191</t>
  </si>
  <si>
    <t>20192</t>
  </si>
  <si>
    <t>20193</t>
  </si>
  <si>
    <t>20194</t>
  </si>
  <si>
    <t>20195</t>
  </si>
  <si>
    <t>20199</t>
  </si>
  <si>
    <t>20190</t>
  </si>
  <si>
    <t>2018/19, prescribed from sexual health settings</t>
  </si>
  <si>
    <t>2018/19, prescribed from primary care settings</t>
  </si>
  <si>
    <t>2018/19</t>
  </si>
  <si>
    <t>Scotland totals can include prescriptions where the NHS Board is unknown.</t>
  </si>
  <si>
    <t>2019/20, prescribed from primary care settings</t>
  </si>
  <si>
    <t>2019/20, prescribed from sexual health settings</t>
  </si>
  <si>
    <t>2019/20</t>
  </si>
  <si>
    <t>20200</t>
  </si>
  <si>
    <t>20201</t>
  </si>
  <si>
    <t>20202</t>
  </si>
  <si>
    <t>20203</t>
  </si>
  <si>
    <t>20204</t>
  </si>
  <si>
    <t>20205</t>
  </si>
  <si>
    <t>20209</t>
  </si>
  <si>
    <t>*</t>
  </si>
  <si>
    <t>Scottish Index of Multiple Deprivation (SIMD) 2016 configuration at Scotland level has been used.</t>
  </si>
  <si>
    <t>Deprivation area is based on the place of residence. NHS Board areas are based on the place of prescription.</t>
  </si>
  <si>
    <t>*  Indicates values that have been suppressed due to the potential risk of disclosure.</t>
  </si>
  <si>
    <t>Small area population estimates for 2019 were not avaliable at the time of publishing. 2019/20 data uses 2018 population figures.</t>
  </si>
  <si>
    <t>x  Not applicable</t>
  </si>
  <si>
    <t>x</t>
  </si>
  <si>
    <t>Select year (ending March)</t>
  </si>
  <si>
    <t>LARC (contraceptive implant, intrauterine device &amp; intrauterine system) by deprivation area and NHS Board area, from primary care and sexual health settings</t>
  </si>
  <si>
    <t>LARC (contraceptive implant, intrauterine device &amp; intrauterine system) by deprivation area and age, from primary care and sexual health settings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</si>
</sst>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3" fontId="0" fillId="0" borderId="0" xfId="0" applyNumberFormat="1"/>
    <xf numFmtId="0" fontId="2" fillId="0" borderId="0" xfId="0" applyFont="1"/>
    <xf numFmtId="1" fontId="0" fillId="0" borderId="0" xfId="0" applyNumberFormat="1"/>
    <xf numFmtId="1" fontId="2" fillId="0" borderId="0" xfId="0" applyNumberFormat="1" applyFont="1"/>
    <xf numFmtId="1" fontId="0" fillId="0" borderId="0" xfId="0" quotePrefix="1" applyNumberFormat="1"/>
    <xf numFmtId="0" fontId="0" fillId="0" borderId="0" xfId="0" applyAlignment="1">
      <alignment horizontal="left"/>
    </xf>
    <xf numFmtId="1" fontId="0" fillId="0" borderId="0" xfId="0" applyNumberFormat="1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/>
    </xf>
    <xf numFmtId="0" fontId="3" fillId="0" borderId="0" xfId="0" applyFont="1"/>
    <xf numFmtId="0" fontId="0" fillId="0" borderId="0" xfId="0" applyBorder="1"/>
    <xf numFmtId="0" fontId="0" fillId="0" borderId="0" xfId="0" applyFill="1"/>
    <xf numFmtId="164" fontId="0" fillId="0" borderId="0" xfId="0" applyNumberFormat="1"/>
    <xf numFmtId="0" fontId="4" fillId="0" borderId="0" xfId="0" applyFont="1" applyFill="1" applyBorder="1"/>
    <xf numFmtId="0" fontId="5" fillId="0" borderId="0" xfId="0" applyFont="1"/>
    <xf numFmtId="0" fontId="4" fillId="0" borderId="0" xfId="0" applyFont="1"/>
    <xf numFmtId="0" fontId="7" fillId="0" borderId="0" xfId="0" applyFont="1" applyFill="1" applyAlignment="1">
      <alignment horizontal="right"/>
    </xf>
    <xf numFmtId="0" fontId="7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right"/>
    </xf>
    <xf numFmtId="0" fontId="7" fillId="0" borderId="0" xfId="0" applyFont="1"/>
    <xf numFmtId="0" fontId="8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1" fontId="9" fillId="0" borderId="0" xfId="0" applyNumberFormat="1" applyFont="1" applyFill="1" applyAlignment="1">
      <alignment horizontal="left"/>
    </xf>
    <xf numFmtId="0" fontId="9" fillId="0" borderId="0" xfId="0" applyFont="1" applyFill="1"/>
    <xf numFmtId="0" fontId="9" fillId="0" borderId="0" xfId="0" applyFont="1" applyFill="1" applyAlignment="1">
      <alignment horizontal="left" wrapText="1"/>
    </xf>
    <xf numFmtId="0" fontId="7" fillId="0" borderId="0" xfId="0" applyFont="1" applyAlignment="1">
      <alignment wrapText="1"/>
    </xf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left"/>
    </xf>
    <xf numFmtId="1" fontId="0" fillId="0" borderId="0" xfId="0" applyNumberFormat="1" applyFill="1" applyAlignment="1">
      <alignment horizontal="left"/>
    </xf>
    <xf numFmtId="3" fontId="8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3" fontId="9" fillId="0" borderId="0" xfId="0" applyNumberFormat="1" applyFont="1"/>
    <xf numFmtId="0" fontId="9" fillId="0" borderId="0" xfId="0" applyFont="1"/>
    <xf numFmtId="164" fontId="9" fillId="0" borderId="0" xfId="0" applyNumberFormat="1" applyFont="1"/>
    <xf numFmtId="3" fontId="9" fillId="0" borderId="0" xfId="0" applyNumberFormat="1" applyFont="1" applyFill="1"/>
    <xf numFmtId="164" fontId="9" fillId="0" borderId="0" xfId="0" applyNumberFormat="1" applyFont="1" applyFill="1"/>
    <xf numFmtId="164" fontId="9" fillId="0" borderId="0" xfId="0" applyNumberFormat="1" applyFont="1" applyFill="1" applyAlignment="1">
      <alignment horizontal="right"/>
    </xf>
    <xf numFmtId="0" fontId="9" fillId="0" borderId="1" xfId="0" applyFont="1" applyBorder="1"/>
    <xf numFmtId="0" fontId="9" fillId="0" borderId="1" xfId="0" applyFont="1" applyBorder="1" applyAlignment="1">
      <alignment horizontal="right"/>
    </xf>
    <xf numFmtId="0" fontId="9" fillId="0" borderId="2" xfId="0" applyFont="1" applyBorder="1" applyAlignment="1">
      <alignment horizontal="right"/>
    </xf>
    <xf numFmtId="0" fontId="9" fillId="0" borderId="0" xfId="0" applyFont="1" applyFill="1" applyAlignment="1">
      <alignment horizontal="right"/>
    </xf>
    <xf numFmtId="3" fontId="9" fillId="0" borderId="0" xfId="0" applyNumberFormat="1" applyFont="1" applyFill="1" applyAlignment="1">
      <alignment horizontal="right"/>
    </xf>
    <xf numFmtId="3" fontId="0" fillId="0" borderId="0" xfId="0" applyNumberFormat="1" applyFont="1" applyFill="1"/>
    <xf numFmtId="0" fontId="0" fillId="0" borderId="0" xfId="0" quotePrefix="1" applyNumberFormat="1" applyAlignment="1">
      <alignment horizontal="left"/>
    </xf>
    <xf numFmtId="3" fontId="0" fillId="2" borderId="0" xfId="0" applyNumberFormat="1" applyFill="1" applyAlignment="1">
      <alignment horizontal="left"/>
    </xf>
    <xf numFmtId="164" fontId="0" fillId="2" borderId="0" xfId="0" applyNumberFormat="1" applyFill="1" applyAlignment="1">
      <alignment horizontal="left"/>
    </xf>
    <xf numFmtId="3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  <xf numFmtId="0" fontId="0" fillId="0" borderId="1" xfId="0" applyBorder="1" applyAlignment="1">
      <alignment horizontal="right"/>
    </xf>
    <xf numFmtId="2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9" fillId="0" borderId="1" xfId="0" applyFont="1" applyBorder="1" applyAlignment="1">
      <alignment horizontal="right" wrapText="1"/>
    </xf>
    <xf numFmtId="0" fontId="9" fillId="0" borderId="1" xfId="0" applyFont="1" applyFill="1" applyBorder="1" applyAlignment="1">
      <alignment horizontal="right" wrapText="1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/>
    <xf numFmtId="0" fontId="0" fillId="0" borderId="1" xfId="0" applyFill="1" applyBorder="1" applyAlignment="1">
      <alignment horizontal="right"/>
    </xf>
    <xf numFmtId="0" fontId="0" fillId="0" borderId="0" xfId="0" applyFill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</cellXfs>
  <cellStyles count="1">
    <cellStyle name="Normal" xfId="0" builtinId="0"/>
  </cellStyles>
  <dxfs count="6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6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LARC by deprivation area</a:t>
            </a:r>
          </a:p>
        </c:rich>
      </c:tx>
      <c:layout>
        <c:manualLayout>
          <c:xMode val="edge"/>
          <c:yMode val="edge"/>
          <c:x val="0.37551792179823706"/>
          <c:y val="1.258191453808852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7279709267110835E-2"/>
          <c:y val="0.12603412770015812"/>
          <c:w val="0.90334315902819862"/>
          <c:h val="0.70819568080376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Figure7data!$A$7</c:f>
              <c:strCache>
                <c:ptCount val="1"/>
                <c:pt idx="0">
                  <c:v>1 (most deprived)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cat>
            <c:strRef>
              <c:f>Figure7data!$B$3:$F$3</c:f>
              <c:strCache>
                <c:ptCount val="5"/>
                <c:pt idx="0">
                  <c:v>2015/16</c:v>
                </c:pt>
                <c:pt idx="1">
                  <c:v>2016/17</c:v>
                </c:pt>
                <c:pt idx="2">
                  <c:v>2017/18</c:v>
                </c:pt>
                <c:pt idx="3">
                  <c:v>2018/19</c:v>
                </c:pt>
                <c:pt idx="4">
                  <c:v>2019/20</c:v>
                </c:pt>
              </c:strCache>
            </c:strRef>
          </c:cat>
          <c:val>
            <c:numRef>
              <c:f>Figure7data!$B$7:$F$7</c:f>
              <c:numCache>
                <c:formatCode>0.0</c:formatCode>
                <c:ptCount val="5"/>
                <c:pt idx="0">
                  <c:v>49.11665347860491</c:v>
                </c:pt>
                <c:pt idx="1">
                  <c:v>48.271542703511912</c:v>
                </c:pt>
                <c:pt idx="2">
                  <c:v>46.80973808699666</c:v>
                </c:pt>
                <c:pt idx="3">
                  <c:v>46.64953548132042</c:v>
                </c:pt>
                <c:pt idx="4">
                  <c:v>44.293028537764187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A7-4BAA-9953-C75D2C75E985}"/>
            </c:ext>
          </c:extLst>
        </c:ser>
        <c:ser>
          <c:idx val="1"/>
          <c:order val="1"/>
          <c:tx>
            <c:strRef>
              <c:f>Figure7data!$A$8</c:f>
              <c:strCache>
                <c:ptCount val="1"/>
                <c:pt idx="0">
                  <c:v>2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Figure7data!$B$3:$F$3</c:f>
              <c:strCache>
                <c:ptCount val="5"/>
                <c:pt idx="0">
                  <c:v>2015/16</c:v>
                </c:pt>
                <c:pt idx="1">
                  <c:v>2016/17</c:v>
                </c:pt>
                <c:pt idx="2">
                  <c:v>2017/18</c:v>
                </c:pt>
                <c:pt idx="3">
                  <c:v>2018/19</c:v>
                </c:pt>
                <c:pt idx="4">
                  <c:v>2019/20</c:v>
                </c:pt>
              </c:strCache>
            </c:strRef>
          </c:cat>
          <c:val>
            <c:numRef>
              <c:f>Figure7data!$B$8:$F$8</c:f>
              <c:numCache>
                <c:formatCode>0.0</c:formatCode>
                <c:ptCount val="5"/>
                <c:pt idx="0">
                  <c:v>43.838378988308165</c:v>
                </c:pt>
                <c:pt idx="1">
                  <c:v>44.039270687237028</c:v>
                </c:pt>
                <c:pt idx="2">
                  <c:v>44.17218516321433</c:v>
                </c:pt>
                <c:pt idx="3">
                  <c:v>44.326046134607473</c:v>
                </c:pt>
                <c:pt idx="4">
                  <c:v>43.010358494331953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A7-4BAA-9953-C75D2C75E985}"/>
            </c:ext>
          </c:extLst>
        </c:ser>
        <c:ser>
          <c:idx val="2"/>
          <c:order val="2"/>
          <c:tx>
            <c:strRef>
              <c:f>Figure7data!$A$9</c:f>
              <c:strCache>
                <c:ptCount val="1"/>
                <c:pt idx="0">
                  <c:v>3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</c:spPr>
          <c:invertIfNegative val="0"/>
          <c:cat>
            <c:strRef>
              <c:f>Figure7data!$B$3:$F$3</c:f>
              <c:strCache>
                <c:ptCount val="5"/>
                <c:pt idx="0">
                  <c:v>2015/16</c:v>
                </c:pt>
                <c:pt idx="1">
                  <c:v>2016/17</c:v>
                </c:pt>
                <c:pt idx="2">
                  <c:v>2017/18</c:v>
                </c:pt>
                <c:pt idx="3">
                  <c:v>2018/19</c:v>
                </c:pt>
                <c:pt idx="4">
                  <c:v>2019/20</c:v>
                </c:pt>
              </c:strCache>
            </c:strRef>
          </c:cat>
          <c:val>
            <c:numRef>
              <c:f>Figure7data!$B$9:$F$9</c:f>
              <c:numCache>
                <c:formatCode>0.0</c:formatCode>
                <c:ptCount val="5"/>
                <c:pt idx="0">
                  <c:v>41.709837013735452</c:v>
                </c:pt>
                <c:pt idx="1">
                  <c:v>43.256265656325674</c:v>
                </c:pt>
                <c:pt idx="2">
                  <c:v>42.738311903931269</c:v>
                </c:pt>
                <c:pt idx="3">
                  <c:v>42.949216110285178</c:v>
                </c:pt>
                <c:pt idx="4">
                  <c:v>43.785477767265846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A7-4BAA-9953-C75D2C75E985}"/>
            </c:ext>
          </c:extLst>
        </c:ser>
        <c:ser>
          <c:idx val="3"/>
          <c:order val="3"/>
          <c:tx>
            <c:strRef>
              <c:f>Figure7data!$A$10</c:f>
              <c:strCache>
                <c:ptCount val="1"/>
                <c:pt idx="0">
                  <c:v>4</c:v>
                </c:pt>
              </c:strCache>
            </c:strRef>
          </c:tx>
          <c:invertIfNegative val="0"/>
          <c:cat>
            <c:strRef>
              <c:f>Figure7data!$B$3:$F$3</c:f>
              <c:strCache>
                <c:ptCount val="5"/>
                <c:pt idx="0">
                  <c:v>2015/16</c:v>
                </c:pt>
                <c:pt idx="1">
                  <c:v>2016/17</c:v>
                </c:pt>
                <c:pt idx="2">
                  <c:v>2017/18</c:v>
                </c:pt>
                <c:pt idx="3">
                  <c:v>2018/19</c:v>
                </c:pt>
                <c:pt idx="4">
                  <c:v>2019/20</c:v>
                </c:pt>
              </c:strCache>
            </c:strRef>
          </c:cat>
          <c:val>
            <c:numRef>
              <c:f>Figure7data!$B$10:$F$10</c:f>
              <c:numCache>
                <c:formatCode>0.0</c:formatCode>
                <c:ptCount val="5"/>
                <c:pt idx="0">
                  <c:v>40.791028618179112</c:v>
                </c:pt>
                <c:pt idx="1">
                  <c:v>41.386871883986018</c:v>
                </c:pt>
                <c:pt idx="2">
                  <c:v>40.938440776497458</c:v>
                </c:pt>
                <c:pt idx="3">
                  <c:v>42.224966210015182</c:v>
                </c:pt>
                <c:pt idx="4">
                  <c:v>41.557509719835139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A7-4BAA-9953-C75D2C75E985}"/>
            </c:ext>
          </c:extLst>
        </c:ser>
        <c:ser>
          <c:idx val="4"/>
          <c:order val="4"/>
          <c:tx>
            <c:strRef>
              <c:f>Figure7data!$A$11</c:f>
              <c:strCache>
                <c:ptCount val="1"/>
                <c:pt idx="0">
                  <c:v>5 (least deprived)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invertIfNegative val="0"/>
          <c:cat>
            <c:strRef>
              <c:f>Figure7data!$B$3:$F$3</c:f>
              <c:strCache>
                <c:ptCount val="5"/>
                <c:pt idx="0">
                  <c:v>2015/16</c:v>
                </c:pt>
                <c:pt idx="1">
                  <c:v>2016/17</c:v>
                </c:pt>
                <c:pt idx="2">
                  <c:v>2017/18</c:v>
                </c:pt>
                <c:pt idx="3">
                  <c:v>2018/19</c:v>
                </c:pt>
                <c:pt idx="4">
                  <c:v>2019/20</c:v>
                </c:pt>
              </c:strCache>
            </c:strRef>
          </c:cat>
          <c:val>
            <c:numRef>
              <c:f>Figure7data!$B$11:$F$11</c:f>
              <c:numCache>
                <c:formatCode>0.0</c:formatCode>
                <c:ptCount val="5"/>
                <c:pt idx="0">
                  <c:v>35.556824438689155</c:v>
                </c:pt>
                <c:pt idx="1">
                  <c:v>37.494640997897235</c:v>
                </c:pt>
                <c:pt idx="2">
                  <c:v>37.097052799552536</c:v>
                </c:pt>
                <c:pt idx="3">
                  <c:v>39.704843067969236</c:v>
                </c:pt>
                <c:pt idx="4">
                  <c:v>40.399085429224691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8A7-4BAA-9953-C75D2C75E9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0036224"/>
        <c:axId val="80037760"/>
      </c:barChart>
      <c:catAx>
        <c:axId val="80036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80037760"/>
        <c:crosses val="autoZero"/>
        <c:auto val="1"/>
        <c:lblAlgn val="ctr"/>
        <c:lblOffset val="100"/>
        <c:noMultiLvlLbl val="0"/>
      </c:catAx>
      <c:valAx>
        <c:axId val="80037760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GB" sz="1200"/>
                  <a:t>Rate per 1,000</a:t>
                </a:r>
              </a:p>
            </c:rich>
          </c:tx>
          <c:layout>
            <c:manualLayout>
              <c:xMode val="edge"/>
              <c:yMode val="edge"/>
              <c:x val="4.7863247863247973E-4"/>
              <c:y val="0.39104672942873486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80036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57510734235182"/>
          <c:y val="6.7586181161076314E-2"/>
          <c:w val="0.12741131973887879"/>
          <c:h val="0.17911313023503425"/>
        </c:manualLayout>
      </c:layout>
      <c:overlay val="0"/>
      <c:txPr>
        <a:bodyPr/>
        <a:lstStyle/>
        <a:p>
          <a:pPr>
            <a:defRPr sz="11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Drop" dropLines="5" dropStyle="combo" dx="16" fmlaLink="lookup!$D$3" fmlaRange="lookup!$E$5:$E$9" noThreeD="1" sel="1" val="0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3</xdr:row>
          <xdr:rowOff>0</xdr:rowOff>
        </xdr:from>
        <xdr:to>
          <xdr:col>4</xdr:col>
          <xdr:colOff>285750</xdr:colOff>
          <xdr:row>4</xdr:row>
          <xdr:rowOff>19050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0.89865</cdr:y>
    </cdr:from>
    <cdr:to>
      <cdr:x>1</cdr:x>
      <cdr:y>0.99705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5442479"/>
          <a:ext cx="9286875" cy="5959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en-GB" sz="1100">
              <a:effectLst/>
              <a:latin typeface="Calibri"/>
              <a:ea typeface="+mn-ea"/>
              <a:cs typeface="+mn-cs"/>
            </a:rPr>
            <a:t>LARC includes: contraceptive</a:t>
          </a:r>
          <a:r>
            <a:rPr lang="en-GB" sz="1100" baseline="0">
              <a:effectLst/>
              <a:latin typeface="Calibri"/>
              <a:ea typeface="+mn-ea"/>
              <a:cs typeface="+mn-cs"/>
            </a:rPr>
            <a:t> i</a:t>
          </a:r>
          <a:r>
            <a:rPr lang="en-GB" sz="1100">
              <a:effectLst/>
              <a:latin typeface="Calibri"/>
              <a:ea typeface="+mn-ea"/>
              <a:cs typeface="+mn-cs"/>
            </a:rPr>
            <a:t>mplant, IUD &amp; IUS.</a:t>
          </a:r>
          <a:endParaRPr lang="en-GB">
            <a:effectLst/>
          </a:endParaRPr>
        </a:p>
        <a:p xmlns:a="http://schemas.openxmlformats.org/drawingml/2006/main">
          <a:r>
            <a:rPr lang="en-GB" sz="1100" baseline="0"/>
            <a:t>Rate per 1,000 women aged 15-49.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latin typeface="Calibri"/>
            </a:rPr>
            <a:t>Source: Prescribing Information System (PIS) &amp; NaSH.</a:t>
          </a:r>
          <a:endParaRPr lang="en-GB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opics/Contraceptions/Publications/LARC/2018/Ready%20to%20send%20(final)/mat_la_table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lthBoard"/>
      <sheetName val="HealthBoard Sources"/>
      <sheetName val="HBdata"/>
      <sheetName val="Age"/>
      <sheetName val="Age Sources"/>
      <sheetName val="lookup"/>
      <sheetName val="Figure7"/>
      <sheetName val="Figure7data"/>
    </sheetNames>
    <sheetDataSet>
      <sheetData sheetId="0" refreshError="1"/>
      <sheetData sheetId="1" refreshError="1"/>
      <sheetData sheetId="2">
        <row r="1">
          <cell r="C1" t="str">
            <v>Numbers</v>
          </cell>
          <cell r="R1" t="str">
            <v>rates</v>
          </cell>
        </row>
        <row r="2">
          <cell r="A2" t="str">
            <v>code</v>
          </cell>
          <cell r="C2" t="str">
            <v>Total</v>
          </cell>
          <cell r="D2" t="str">
            <v>Ayrshire &amp; Arran</v>
          </cell>
          <cell r="E2" t="str">
            <v>Borders</v>
          </cell>
          <cell r="F2" t="str">
            <v>Dumfries &amp; Galloway</v>
          </cell>
          <cell r="G2" t="str">
            <v>Fife</v>
          </cell>
          <cell r="H2" t="str">
            <v>Forth Valley</v>
          </cell>
          <cell r="I2" t="str">
            <v>Grampian</v>
          </cell>
          <cell r="J2" t="str">
            <v>Greater Glasgow &amp; Clyde</v>
          </cell>
          <cell r="K2" t="str">
            <v>Highland</v>
          </cell>
          <cell r="L2" t="str">
            <v>Lanarkshire</v>
          </cell>
          <cell r="M2" t="str">
            <v>Lothian</v>
          </cell>
          <cell r="N2" t="str">
            <v>Orkney</v>
          </cell>
          <cell r="O2" t="str">
            <v>Shetland</v>
          </cell>
          <cell r="P2" t="str">
            <v>Tayside</v>
          </cell>
          <cell r="Q2" t="str">
            <v>Western Isles</v>
          </cell>
          <cell r="R2" t="str">
            <v>Total</v>
          </cell>
          <cell r="S2" t="str">
            <v>Ayrshire &amp; Arran</v>
          </cell>
          <cell r="T2" t="str">
            <v>Borders</v>
          </cell>
          <cell r="U2" t="str">
            <v>Dumfries &amp; Galloway</v>
          </cell>
          <cell r="V2" t="str">
            <v>Fife</v>
          </cell>
          <cell r="W2" t="str">
            <v>Forth Valley</v>
          </cell>
          <cell r="X2" t="str">
            <v>Grampian</v>
          </cell>
          <cell r="Y2" t="str">
            <v>Greater Glasgow &amp; Clyde</v>
          </cell>
          <cell r="Z2" t="str">
            <v>Highland</v>
          </cell>
          <cell r="AA2" t="str">
            <v>Lanarkshire</v>
          </cell>
          <cell r="AB2" t="str">
            <v>Lothian</v>
          </cell>
          <cell r="AC2" t="str">
            <v>Orkney</v>
          </cell>
          <cell r="AD2" t="str">
            <v>Shetland</v>
          </cell>
          <cell r="AE2" t="str">
            <v>Tayside</v>
          </cell>
          <cell r="AF2" t="str">
            <v>Western Isles</v>
          </cell>
        </row>
        <row r="4">
          <cell r="A4" t="str">
            <v>20160</v>
          </cell>
          <cell r="B4" t="str">
            <v>Total</v>
          </cell>
          <cell r="C4">
            <v>64848</v>
          </cell>
          <cell r="D4">
            <v>4597</v>
          </cell>
          <cell r="E4">
            <v>1192</v>
          </cell>
          <cell r="F4">
            <v>1803</v>
          </cell>
          <cell r="G4">
            <v>3904</v>
          </cell>
          <cell r="H4">
            <v>3581</v>
          </cell>
          <cell r="I4">
            <v>7914</v>
          </cell>
          <cell r="J4">
            <v>15022</v>
          </cell>
          <cell r="K4">
            <v>4000</v>
          </cell>
          <cell r="L4">
            <v>5170</v>
          </cell>
          <cell r="M4">
            <v>11416</v>
          </cell>
          <cell r="N4">
            <v>351</v>
          </cell>
          <cell r="O4">
            <v>245</v>
          </cell>
          <cell r="P4">
            <v>5454</v>
          </cell>
          <cell r="Q4">
            <v>199</v>
          </cell>
          <cell r="R4">
            <v>52.283787575344185</v>
          </cell>
          <cell r="S4">
            <v>58.302788945679602</v>
          </cell>
          <cell r="T4">
            <v>53.338106318238772</v>
          </cell>
          <cell r="U4">
            <v>61.81219788131235</v>
          </cell>
          <cell r="V4">
            <v>47.624275693809089</v>
          </cell>
          <cell r="W4">
            <v>51.703725093849258</v>
          </cell>
          <cell r="X4">
            <v>57.401067656957174</v>
          </cell>
          <cell r="Y4">
            <v>53.29955542309316</v>
          </cell>
          <cell r="Z4">
            <v>62.566476881686789</v>
          </cell>
          <cell r="AA4">
            <v>34.654494024278257</v>
          </cell>
          <cell r="AB4">
            <v>51.965550518016791</v>
          </cell>
          <cell r="AC4">
            <v>80.597014925373131</v>
          </cell>
          <cell r="AD4">
            <v>49.94903160040775</v>
          </cell>
          <cell r="AE4">
            <v>59.411117525952875</v>
          </cell>
          <cell r="AF4">
            <v>38.77630553390491</v>
          </cell>
        </row>
        <row r="5">
          <cell r="A5" t="str">
            <v>20161</v>
          </cell>
          <cell r="B5">
            <v>1</v>
          </cell>
          <cell r="C5">
            <v>12319</v>
          </cell>
          <cell r="D5">
            <v>772</v>
          </cell>
          <cell r="E5">
            <v>271</v>
          </cell>
          <cell r="F5">
            <v>349</v>
          </cell>
          <cell r="G5">
            <v>950</v>
          </cell>
          <cell r="H5">
            <v>610</v>
          </cell>
          <cell r="I5">
            <v>1476</v>
          </cell>
          <cell r="J5">
            <v>3374</v>
          </cell>
          <cell r="K5">
            <v>697</v>
          </cell>
          <cell r="L5">
            <v>1052</v>
          </cell>
          <cell r="M5">
            <v>1733</v>
          </cell>
          <cell r="N5">
            <v>10</v>
          </cell>
          <cell r="O5">
            <v>37</v>
          </cell>
          <cell r="P5">
            <v>947</v>
          </cell>
          <cell r="Q5">
            <v>41</v>
          </cell>
          <cell r="R5">
            <v>46.864538316391744</v>
          </cell>
          <cell r="S5">
            <v>28.839329074675934</v>
          </cell>
          <cell r="T5">
            <v>181.14973262032086</v>
          </cell>
          <cell r="U5">
            <v>112.58064516129032</v>
          </cell>
          <cell r="V5">
            <v>55.532822821067398</v>
          </cell>
          <cell r="W5">
            <v>52.800138492166539</v>
          </cell>
          <cell r="X5">
            <v>216.20038084077925</v>
          </cell>
          <cell r="Y5">
            <v>32.439500427847584</v>
          </cell>
          <cell r="Z5">
            <v>127.70245511176256</v>
          </cell>
          <cell r="AA5">
            <v>26.034448624034844</v>
          </cell>
          <cell r="AB5">
            <v>61.128747795414462</v>
          </cell>
          <cell r="AC5" t="str">
            <v>-</v>
          </cell>
          <cell r="AD5" t="str">
            <v>-</v>
          </cell>
          <cell r="AE5">
            <v>53.241131163209083</v>
          </cell>
          <cell r="AF5" t="str">
            <v>-</v>
          </cell>
        </row>
        <row r="6">
          <cell r="A6" t="str">
            <v>20162</v>
          </cell>
          <cell r="B6">
            <v>2</v>
          </cell>
          <cell r="C6">
            <v>11151</v>
          </cell>
          <cell r="D6">
            <v>644</v>
          </cell>
          <cell r="E6">
            <v>231</v>
          </cell>
          <cell r="F6">
            <v>302</v>
          </cell>
          <cell r="G6">
            <v>679</v>
          </cell>
          <cell r="H6">
            <v>596</v>
          </cell>
          <cell r="I6">
            <v>1490</v>
          </cell>
          <cell r="J6">
            <v>2850</v>
          </cell>
          <cell r="K6">
            <v>574</v>
          </cell>
          <cell r="L6">
            <v>907</v>
          </cell>
          <cell r="M6">
            <v>1844</v>
          </cell>
          <cell r="N6">
            <v>25</v>
          </cell>
          <cell r="O6">
            <v>25</v>
          </cell>
          <cell r="P6">
            <v>956</v>
          </cell>
          <cell r="Q6">
            <v>28</v>
          </cell>
          <cell r="R6">
            <v>44.618634912251217</v>
          </cell>
          <cell r="S6">
            <v>33.478893740902471</v>
          </cell>
          <cell r="T6">
            <v>61.963519313304722</v>
          </cell>
          <cell r="U6">
            <v>36.163333732487125</v>
          </cell>
          <cell r="V6">
            <v>41.567187021732472</v>
          </cell>
          <cell r="W6">
            <v>35.905777456473281</v>
          </cell>
          <cell r="X6">
            <v>73.225869864360135</v>
          </cell>
          <cell r="Y6">
            <v>57</v>
          </cell>
          <cell r="Z6">
            <v>46.845670448053539</v>
          </cell>
          <cell r="AA6">
            <v>22.79753676008546</v>
          </cell>
          <cell r="AB6">
            <v>40.754983865977103</v>
          </cell>
          <cell r="AC6">
            <v>42.158516020236092</v>
          </cell>
          <cell r="AD6">
            <v>181.15942028985506</v>
          </cell>
          <cell r="AE6">
            <v>59.423172550969667</v>
          </cell>
          <cell r="AF6">
            <v>22.988505747126435</v>
          </cell>
        </row>
        <row r="7">
          <cell r="A7" t="str">
            <v>20163</v>
          </cell>
          <cell r="B7">
            <v>3</v>
          </cell>
          <cell r="C7">
            <v>9553</v>
          </cell>
          <cell r="D7">
            <v>587</v>
          </cell>
          <cell r="E7">
            <v>167</v>
          </cell>
          <cell r="F7">
            <v>220</v>
          </cell>
          <cell r="G7">
            <v>590</v>
          </cell>
          <cell r="H7">
            <v>632</v>
          </cell>
          <cell r="I7">
            <v>1320</v>
          </cell>
          <cell r="J7">
            <v>2289</v>
          </cell>
          <cell r="K7">
            <v>540</v>
          </cell>
          <cell r="L7">
            <v>757</v>
          </cell>
          <cell r="M7">
            <v>1598</v>
          </cell>
          <cell r="N7">
            <v>12</v>
          </cell>
          <cell r="O7">
            <v>41</v>
          </cell>
          <cell r="P7">
            <v>775</v>
          </cell>
          <cell r="Q7">
            <v>25</v>
          </cell>
          <cell r="R7">
            <v>39.75000728174529</v>
          </cell>
          <cell r="S7">
            <v>45.482721214938785</v>
          </cell>
          <cell r="T7">
            <v>22.677892449755568</v>
          </cell>
          <cell r="U7">
            <v>21.490671095047375</v>
          </cell>
          <cell r="V7">
            <v>34.442498540572096</v>
          </cell>
          <cell r="W7">
            <v>52.980132450331126</v>
          </cell>
          <cell r="X7">
            <v>51.089522777412235</v>
          </cell>
          <cell r="Y7">
            <v>56.515727618389214</v>
          </cell>
          <cell r="Z7">
            <v>25.894312841661073</v>
          </cell>
          <cell r="AA7">
            <v>27.619673088149447</v>
          </cell>
          <cell r="AB7">
            <v>39.244578697905155</v>
          </cell>
          <cell r="AC7">
            <v>9.1954022988505741</v>
          </cell>
          <cell r="AD7">
            <v>27.702702702702705</v>
          </cell>
          <cell r="AE7">
            <v>40.629095674967232</v>
          </cell>
          <cell r="AF7">
            <v>6.9812901424183185</v>
          </cell>
        </row>
        <row r="8">
          <cell r="A8" t="str">
            <v>20164</v>
          </cell>
          <cell r="B8">
            <v>4</v>
          </cell>
          <cell r="C8">
            <v>9087</v>
          </cell>
          <cell r="D8">
            <v>561</v>
          </cell>
          <cell r="E8">
            <v>204</v>
          </cell>
          <cell r="F8">
            <v>134</v>
          </cell>
          <cell r="G8">
            <v>604</v>
          </cell>
          <cell r="H8">
            <v>590</v>
          </cell>
          <cell r="I8">
            <v>1212</v>
          </cell>
          <cell r="J8">
            <v>2238</v>
          </cell>
          <cell r="K8">
            <v>609</v>
          </cell>
          <cell r="L8">
            <v>751</v>
          </cell>
          <cell r="M8">
            <v>1355</v>
          </cell>
          <cell r="N8">
            <v>16</v>
          </cell>
          <cell r="O8">
            <v>46</v>
          </cell>
          <cell r="P8">
            <v>739</v>
          </cell>
          <cell r="Q8">
            <v>28</v>
          </cell>
          <cell r="R8">
            <v>37.547414612377793</v>
          </cell>
          <cell r="S8">
            <v>52.661222190932129</v>
          </cell>
          <cell r="T8">
            <v>26.891642499340893</v>
          </cell>
          <cell r="U8">
            <v>27.141989062183512</v>
          </cell>
          <cell r="V8">
            <v>46.8471263476305</v>
          </cell>
          <cell r="W8">
            <v>40.706499241065266</v>
          </cell>
          <cell r="X8">
            <v>31.456824729424593</v>
          </cell>
          <cell r="Y8">
            <v>58.074058696836808</v>
          </cell>
          <cell r="Z8">
            <v>31.370730953484777</v>
          </cell>
          <cell r="AA8">
            <v>29.986025154721503</v>
          </cell>
          <cell r="AB8">
            <v>34.426687669910315</v>
          </cell>
          <cell r="AC8">
            <v>7.6154212279866726</v>
          </cell>
          <cell r="AD8">
            <v>13.994523881959234</v>
          </cell>
          <cell r="AE8">
            <v>29.742021169557695</v>
          </cell>
          <cell r="AF8">
            <v>84.084084084084097</v>
          </cell>
        </row>
        <row r="9">
          <cell r="A9" t="str">
            <v>20165</v>
          </cell>
          <cell r="B9">
            <v>5</v>
          </cell>
          <cell r="C9">
            <v>8699</v>
          </cell>
          <cell r="D9">
            <v>535</v>
          </cell>
          <cell r="E9">
            <v>138</v>
          </cell>
          <cell r="F9">
            <v>184</v>
          </cell>
          <cell r="G9">
            <v>620</v>
          </cell>
          <cell r="H9">
            <v>627</v>
          </cell>
          <cell r="I9">
            <v>992</v>
          </cell>
          <cell r="J9">
            <v>2092</v>
          </cell>
          <cell r="K9">
            <v>530</v>
          </cell>
          <cell r="L9">
            <v>730</v>
          </cell>
          <cell r="M9">
            <v>1456</v>
          </cell>
          <cell r="N9">
            <v>5</v>
          </cell>
          <cell r="O9">
            <v>39</v>
          </cell>
          <cell r="P9">
            <v>712</v>
          </cell>
          <cell r="Q9">
            <v>39</v>
          </cell>
          <cell r="R9">
            <v>35.47933193303016</v>
          </cell>
          <cell r="S9">
            <v>57.632230959819026</v>
          </cell>
          <cell r="T9">
            <v>63.477460901563937</v>
          </cell>
          <cell r="U9">
            <v>72.327044025157235</v>
          </cell>
          <cell r="V9">
            <v>33.495407887628311</v>
          </cell>
          <cell r="W9">
            <v>42.696629213483149</v>
          </cell>
          <cell r="X9">
            <v>21.411150201808724</v>
          </cell>
          <cell r="Y9">
            <v>42.875002561842884</v>
          </cell>
          <cell r="Z9">
            <v>89.015787705744032</v>
          </cell>
          <cell r="AA9">
            <v>44.132761018076295</v>
          </cell>
          <cell r="AB9">
            <v>22.057264050901377</v>
          </cell>
          <cell r="AC9">
            <v>14.044943820224718</v>
          </cell>
          <cell r="AD9" t="str">
            <v>-</v>
          </cell>
          <cell r="AE9">
            <v>50.842616395315623</v>
          </cell>
          <cell r="AF9" t="str">
            <v>-</v>
          </cell>
        </row>
        <row r="10">
          <cell r="A10" t="str">
            <v>20169</v>
          </cell>
          <cell r="B10" t="str">
            <v>Not Known</v>
          </cell>
          <cell r="C10">
            <v>14039</v>
          </cell>
          <cell r="D10">
            <v>1498</v>
          </cell>
          <cell r="E10">
            <v>181</v>
          </cell>
          <cell r="F10">
            <v>614</v>
          </cell>
          <cell r="G10">
            <v>461</v>
          </cell>
          <cell r="H10">
            <v>526</v>
          </cell>
          <cell r="I10">
            <v>1424</v>
          </cell>
          <cell r="J10">
            <v>2179</v>
          </cell>
          <cell r="K10">
            <v>1050</v>
          </cell>
          <cell r="L10">
            <v>973</v>
          </cell>
          <cell r="M10">
            <v>3430</v>
          </cell>
          <cell r="N10">
            <v>283</v>
          </cell>
          <cell r="O10">
            <v>57</v>
          </cell>
          <cell r="P10">
            <v>1325</v>
          </cell>
          <cell r="Q10">
            <v>38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</row>
        <row r="12">
          <cell r="A12" t="str">
            <v>20170</v>
          </cell>
          <cell r="B12" t="str">
            <v>Total</v>
          </cell>
          <cell r="C12">
            <v>64499</v>
          </cell>
          <cell r="D12">
            <v>4624</v>
          </cell>
          <cell r="E12">
            <v>1253</v>
          </cell>
          <cell r="F12">
            <v>1856</v>
          </cell>
          <cell r="G12">
            <v>3772</v>
          </cell>
          <cell r="H12">
            <v>3683</v>
          </cell>
          <cell r="I12">
            <v>7725</v>
          </cell>
          <cell r="J12">
            <v>14732</v>
          </cell>
          <cell r="K12">
            <v>3918</v>
          </cell>
          <cell r="L12">
            <v>5367</v>
          </cell>
          <cell r="M12">
            <v>11416</v>
          </cell>
          <cell r="N12">
            <v>300</v>
          </cell>
          <cell r="O12">
            <v>198</v>
          </cell>
          <cell r="P12">
            <v>5478</v>
          </cell>
          <cell r="Q12">
            <v>171</v>
          </cell>
          <cell r="R12">
            <v>52.102257718725845</v>
          </cell>
          <cell r="S12">
            <v>59.543891729013481</v>
          </cell>
          <cell r="T12">
            <v>56.712229564587673</v>
          </cell>
          <cell r="U12">
            <v>64.646464646464651</v>
          </cell>
          <cell r="V12">
            <v>46.261206568796986</v>
          </cell>
          <cell r="W12">
            <v>53.283372636391256</v>
          </cell>
          <cell r="X12">
            <v>56.773918539532289</v>
          </cell>
          <cell r="Y12">
            <v>51.983613093998876</v>
          </cell>
          <cell r="Z12">
            <v>61.806881102995696</v>
          </cell>
          <cell r="AA12">
            <v>36.242698450214405</v>
          </cell>
          <cell r="AB12">
            <v>51.276983749112894</v>
          </cell>
          <cell r="AC12">
            <v>69.60556844547564</v>
          </cell>
          <cell r="AD12">
            <v>41.053286336305206</v>
          </cell>
          <cell r="AE12">
            <v>60.164744645799011</v>
          </cell>
          <cell r="AF12">
            <v>33.821202531645568</v>
          </cell>
        </row>
        <row r="13">
          <cell r="A13" t="str">
            <v>20171</v>
          </cell>
          <cell r="B13">
            <v>1</v>
          </cell>
          <cell r="C13">
            <v>11952</v>
          </cell>
          <cell r="D13">
            <v>835</v>
          </cell>
          <cell r="E13">
            <v>235</v>
          </cell>
          <cell r="F13">
            <v>320</v>
          </cell>
          <cell r="G13">
            <v>854</v>
          </cell>
          <cell r="H13">
            <v>605</v>
          </cell>
          <cell r="I13">
            <v>1348</v>
          </cell>
          <cell r="J13">
            <v>3273</v>
          </cell>
          <cell r="K13">
            <v>656</v>
          </cell>
          <cell r="L13">
            <v>1051</v>
          </cell>
          <cell r="M13">
            <v>1736</v>
          </cell>
          <cell r="N13">
            <v>21</v>
          </cell>
          <cell r="O13">
            <v>27</v>
          </cell>
          <cell r="P13">
            <v>949</v>
          </cell>
          <cell r="Q13">
            <v>41</v>
          </cell>
          <cell r="R13">
            <v>45.644104303194169</v>
          </cell>
          <cell r="S13">
            <v>31.676783004552352</v>
          </cell>
          <cell r="T13">
            <v>158.78378378378378</v>
          </cell>
          <cell r="U13">
            <v>106.13598673300166</v>
          </cell>
          <cell r="V13">
            <v>50.371593724194874</v>
          </cell>
          <cell r="W13">
            <v>52.408177408177409</v>
          </cell>
          <cell r="X13">
            <v>203.7484885126965</v>
          </cell>
          <cell r="Y13">
            <v>31.394780006330752</v>
          </cell>
          <cell r="Z13">
            <v>121.95575385759435</v>
          </cell>
          <cell r="AA13">
            <v>26.374563979020802</v>
          </cell>
          <cell r="AB13">
            <v>60.534207406374229</v>
          </cell>
          <cell r="AC13" t="str">
            <v>-</v>
          </cell>
          <cell r="AD13" t="str">
            <v>-</v>
          </cell>
          <cell r="AE13">
            <v>53.543218235161369</v>
          </cell>
          <cell r="AF13" t="str">
            <v>-</v>
          </cell>
        </row>
        <row r="14">
          <cell r="A14" t="str">
            <v>20172</v>
          </cell>
          <cell r="B14">
            <v>2</v>
          </cell>
          <cell r="C14">
            <v>11129</v>
          </cell>
          <cell r="D14">
            <v>702</v>
          </cell>
          <cell r="E14">
            <v>244</v>
          </cell>
          <cell r="F14">
            <v>297</v>
          </cell>
          <cell r="G14">
            <v>646</v>
          </cell>
          <cell r="H14">
            <v>655</v>
          </cell>
          <cell r="I14">
            <v>1554</v>
          </cell>
          <cell r="J14">
            <v>2785</v>
          </cell>
          <cell r="K14">
            <v>595</v>
          </cell>
          <cell r="L14">
            <v>920</v>
          </cell>
          <cell r="M14">
            <v>1724</v>
          </cell>
          <cell r="N14">
            <v>27</v>
          </cell>
          <cell r="O14">
            <v>25</v>
          </cell>
          <cell r="P14">
            <v>921</v>
          </cell>
          <cell r="Q14">
            <v>32</v>
          </cell>
          <cell r="R14">
            <v>44.596273291925471</v>
          </cell>
          <cell r="S14">
            <v>36.858132941300013</v>
          </cell>
          <cell r="T14">
            <v>67.217630853994493</v>
          </cell>
          <cell r="U14">
            <v>36.339165545087482</v>
          </cell>
          <cell r="V14">
            <v>39.93570722057369</v>
          </cell>
          <cell r="W14">
            <v>39.372445299350808</v>
          </cell>
          <cell r="X14">
            <v>77.286517133336645</v>
          </cell>
          <cell r="Y14">
            <v>55.422885572139307</v>
          </cell>
          <cell r="Z14">
            <v>48.882681564245807</v>
          </cell>
          <cell r="AA14">
            <v>23.39478703115067</v>
          </cell>
          <cell r="AB14">
            <v>37.368592175138183</v>
          </cell>
          <cell r="AC14">
            <v>45.454545454545453</v>
          </cell>
          <cell r="AD14">
            <v>158.22784810126583</v>
          </cell>
          <cell r="AE14">
            <v>57.735707121364086</v>
          </cell>
          <cell r="AF14">
            <v>26.755852842809364</v>
          </cell>
        </row>
        <row r="15">
          <cell r="A15" t="str">
            <v>20173</v>
          </cell>
          <cell r="B15">
            <v>3</v>
          </cell>
          <cell r="C15">
            <v>9904</v>
          </cell>
          <cell r="D15">
            <v>688</v>
          </cell>
          <cell r="E15">
            <v>214</v>
          </cell>
          <cell r="F15">
            <v>231</v>
          </cell>
          <cell r="G15">
            <v>605</v>
          </cell>
          <cell r="H15">
            <v>665</v>
          </cell>
          <cell r="I15">
            <v>1402</v>
          </cell>
          <cell r="J15">
            <v>2323</v>
          </cell>
          <cell r="K15">
            <v>550</v>
          </cell>
          <cell r="L15">
            <v>770</v>
          </cell>
          <cell r="M15">
            <v>1567</v>
          </cell>
          <cell r="N15">
            <v>7</v>
          </cell>
          <cell r="O15">
            <v>40</v>
          </cell>
          <cell r="P15">
            <v>818</v>
          </cell>
          <cell r="Q15">
            <v>24</v>
          </cell>
          <cell r="R15">
            <v>41.280598868784878</v>
          </cell>
          <cell r="S15">
            <v>54.19883409484796</v>
          </cell>
          <cell r="T15">
            <v>29.335161069225496</v>
          </cell>
          <cell r="U15">
            <v>22.82834272161281</v>
          </cell>
          <cell r="V15">
            <v>35.649048376642504</v>
          </cell>
          <cell r="W15">
            <v>56.456405467357158</v>
          </cell>
          <cell r="X15">
            <v>54.976080307426862</v>
          </cell>
          <cell r="Y15">
            <v>56.682038894175633</v>
          </cell>
          <cell r="Z15">
            <v>26.581605528973949</v>
          </cell>
          <cell r="AA15">
            <v>27.896529237011809</v>
          </cell>
          <cell r="AB15">
            <v>38.001697587001331</v>
          </cell>
          <cell r="AC15">
            <v>5.3639846743295019</v>
          </cell>
          <cell r="AD15">
            <v>28.228652081863093</v>
          </cell>
          <cell r="AE15">
            <v>43.499069396437122</v>
          </cell>
          <cell r="AF15">
            <v>6.816245384833854</v>
          </cell>
        </row>
        <row r="16">
          <cell r="A16" t="str">
            <v>20174</v>
          </cell>
          <cell r="B16">
            <v>4</v>
          </cell>
          <cell r="C16">
            <v>9213</v>
          </cell>
          <cell r="D16">
            <v>654</v>
          </cell>
          <cell r="E16">
            <v>220</v>
          </cell>
          <cell r="F16">
            <v>160</v>
          </cell>
          <cell r="G16">
            <v>569</v>
          </cell>
          <cell r="H16">
            <v>596</v>
          </cell>
          <cell r="I16">
            <v>1259</v>
          </cell>
          <cell r="J16">
            <v>2147</v>
          </cell>
          <cell r="K16">
            <v>625</v>
          </cell>
          <cell r="L16">
            <v>798</v>
          </cell>
          <cell r="M16">
            <v>1346</v>
          </cell>
          <cell r="N16">
            <v>18</v>
          </cell>
          <cell r="O16">
            <v>50</v>
          </cell>
          <cell r="P16">
            <v>738</v>
          </cell>
          <cell r="Q16">
            <v>30</v>
          </cell>
          <cell r="R16">
            <v>38.118289579842362</v>
          </cell>
          <cell r="S16">
            <v>62.202777249381782</v>
          </cell>
          <cell r="T16">
            <v>29.337244965995467</v>
          </cell>
          <cell r="U16">
            <v>33.078354351870992</v>
          </cell>
          <cell r="V16">
            <v>44.425359150530916</v>
          </cell>
          <cell r="W16">
            <v>41.363036990769658</v>
          </cell>
          <cell r="X16">
            <v>33.020352496852709</v>
          </cell>
          <cell r="Y16">
            <v>55.290875846617389</v>
          </cell>
          <cell r="Z16">
            <v>32.524979184013318</v>
          </cell>
          <cell r="AA16">
            <v>31.950672645739914</v>
          </cell>
          <cell r="AB16">
            <v>33.552697178183266</v>
          </cell>
          <cell r="AC16">
            <v>8.7293889427740066</v>
          </cell>
          <cell r="AD16">
            <v>15.394088669950738</v>
          </cell>
          <cell r="AE16">
            <v>29.864033667853672</v>
          </cell>
          <cell r="AF16">
            <v>88.495575221238937</v>
          </cell>
        </row>
        <row r="17">
          <cell r="A17" t="str">
            <v>20175</v>
          </cell>
          <cell r="B17">
            <v>5</v>
          </cell>
          <cell r="C17">
            <v>9163</v>
          </cell>
          <cell r="D17">
            <v>626</v>
          </cell>
          <cell r="E17">
            <v>152</v>
          </cell>
          <cell r="F17">
            <v>178</v>
          </cell>
          <cell r="G17">
            <v>631</v>
          </cell>
          <cell r="H17">
            <v>660</v>
          </cell>
          <cell r="I17">
            <v>1099</v>
          </cell>
          <cell r="J17">
            <v>2197</v>
          </cell>
          <cell r="K17">
            <v>560</v>
          </cell>
          <cell r="L17">
            <v>744</v>
          </cell>
          <cell r="M17">
            <v>1537</v>
          </cell>
          <cell r="N17">
            <v>12</v>
          </cell>
          <cell r="O17">
            <v>32</v>
          </cell>
          <cell r="P17">
            <v>707</v>
          </cell>
          <cell r="Q17">
            <v>28</v>
          </cell>
          <cell r="R17">
            <v>37.412980013474062</v>
          </cell>
          <cell r="S17">
            <v>69.224814773858242</v>
          </cell>
          <cell r="T17">
            <v>69.406392694063925</v>
          </cell>
          <cell r="U17">
            <v>69.368667186282153</v>
          </cell>
          <cell r="V17">
            <v>33.873738458234918</v>
          </cell>
          <cell r="W17">
            <v>44.736663729410964</v>
          </cell>
          <cell r="X17">
            <v>24.041301161595168</v>
          </cell>
          <cell r="Y17">
            <v>44.763651181744095</v>
          </cell>
          <cell r="Z17">
            <v>94.387325130625314</v>
          </cell>
          <cell r="AA17">
            <v>45.551950039796729</v>
          </cell>
          <cell r="AB17">
            <v>23.123213479765308</v>
          </cell>
          <cell r="AC17">
            <v>34.383954154727796</v>
          </cell>
          <cell r="AD17" t="str">
            <v>-</v>
          </cell>
          <cell r="AE17">
            <v>51.021144547881939</v>
          </cell>
          <cell r="AF17" t="str">
            <v>-</v>
          </cell>
        </row>
        <row r="18">
          <cell r="A18" t="str">
            <v>20179</v>
          </cell>
          <cell r="B18" t="str">
            <v>Not Known</v>
          </cell>
          <cell r="C18">
            <v>13138</v>
          </cell>
          <cell r="D18">
            <v>1119</v>
          </cell>
          <cell r="E18">
            <v>188</v>
          </cell>
          <cell r="F18">
            <v>670</v>
          </cell>
          <cell r="G18">
            <v>467</v>
          </cell>
          <cell r="H18">
            <v>502</v>
          </cell>
          <cell r="I18">
            <v>1063</v>
          </cell>
          <cell r="J18">
            <v>2007</v>
          </cell>
          <cell r="K18">
            <v>932</v>
          </cell>
          <cell r="L18">
            <v>1084</v>
          </cell>
          <cell r="M18">
            <v>3506</v>
          </cell>
          <cell r="N18">
            <v>215</v>
          </cell>
          <cell r="O18">
            <v>24</v>
          </cell>
          <cell r="P18">
            <v>1345</v>
          </cell>
          <cell r="Q18">
            <v>16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</row>
        <row r="20">
          <cell r="A20" t="str">
            <v>20180</v>
          </cell>
          <cell r="B20" t="str">
            <v>Total</v>
          </cell>
          <cell r="C20">
            <v>62917</v>
          </cell>
          <cell r="D20">
            <v>4398</v>
          </cell>
          <cell r="E20">
            <v>1192</v>
          </cell>
          <cell r="F20">
            <v>1715</v>
          </cell>
          <cell r="G20">
            <v>3628</v>
          </cell>
          <cell r="H20">
            <v>3585</v>
          </cell>
          <cell r="I20">
            <v>7861</v>
          </cell>
          <cell r="J20">
            <v>14654</v>
          </cell>
          <cell r="K20">
            <v>3917</v>
          </cell>
          <cell r="L20">
            <v>4900</v>
          </cell>
          <cell r="M20">
            <v>11246</v>
          </cell>
          <cell r="N20">
            <v>354</v>
          </cell>
          <cell r="O20">
            <v>142</v>
          </cell>
          <cell r="P20">
            <v>5161</v>
          </cell>
          <cell r="Q20">
            <v>164</v>
          </cell>
          <cell r="R20">
            <v>50.824318964465711</v>
          </cell>
          <cell r="S20">
            <v>56.633658266479515</v>
          </cell>
          <cell r="T20">
            <v>53.951298995202315</v>
          </cell>
          <cell r="U20">
            <v>59.735283873214911</v>
          </cell>
          <cell r="V20">
            <v>44.495137176987136</v>
          </cell>
          <cell r="W20">
            <v>51.865569074521495</v>
          </cell>
          <cell r="X20">
            <v>57.773433480810787</v>
          </cell>
          <cell r="Y20">
            <v>51.7083808226622</v>
          </cell>
          <cell r="Z20">
            <v>61.791105992964297</v>
          </cell>
          <cell r="AA20">
            <v>33.089104230678323</v>
          </cell>
          <cell r="AB20">
            <v>50.513398672260301</v>
          </cell>
          <cell r="AC20">
            <v>82.134570765661252</v>
          </cell>
          <cell r="AD20">
            <v>29.442255857350197</v>
          </cell>
          <cell r="AE20">
            <v>56.683141131246572</v>
          </cell>
          <cell r="AF20">
            <v>32.436708860759495</v>
          </cell>
        </row>
        <row r="21">
          <cell r="A21" t="str">
            <v>20181</v>
          </cell>
          <cell r="B21">
            <v>1</v>
          </cell>
          <cell r="C21">
            <v>11739</v>
          </cell>
          <cell r="D21">
            <v>836</v>
          </cell>
          <cell r="E21">
            <v>233</v>
          </cell>
          <cell r="F21">
            <v>317</v>
          </cell>
          <cell r="G21">
            <v>777</v>
          </cell>
          <cell r="H21">
            <v>658</v>
          </cell>
          <cell r="I21">
            <v>1397</v>
          </cell>
          <cell r="J21">
            <v>3338</v>
          </cell>
          <cell r="K21">
            <v>707</v>
          </cell>
          <cell r="L21">
            <v>965</v>
          </cell>
          <cell r="M21">
            <v>1551</v>
          </cell>
          <cell r="N21">
            <v>18</v>
          </cell>
          <cell r="O21">
            <v>26</v>
          </cell>
          <cell r="P21">
            <v>880</v>
          </cell>
          <cell r="Q21">
            <v>36</v>
          </cell>
          <cell r="R21">
            <v>44.830667705421384</v>
          </cell>
          <cell r="S21">
            <v>31.714719271623672</v>
          </cell>
          <cell r="T21">
            <v>157.43243243243242</v>
          </cell>
          <cell r="U21">
            <v>105.14096185737976</v>
          </cell>
          <cell r="V21">
            <v>45.8298926507019</v>
          </cell>
          <cell r="W21">
            <v>56.999306999306995</v>
          </cell>
          <cell r="X21">
            <v>211.15477629987907</v>
          </cell>
          <cell r="Y21">
            <v>32.018263263407285</v>
          </cell>
          <cell r="Z21">
            <v>131.43707008737684</v>
          </cell>
          <cell r="AA21">
            <v>24.216416974077141</v>
          </cell>
          <cell r="AB21">
            <v>54.083269405118905</v>
          </cell>
          <cell r="AC21" t="str">
            <v>-</v>
          </cell>
          <cell r="AD21" t="str">
            <v>-</v>
          </cell>
          <cell r="AE21">
            <v>49.650191830286623</v>
          </cell>
          <cell r="AF21" t="str">
            <v>-</v>
          </cell>
        </row>
        <row r="22">
          <cell r="A22" t="str">
            <v>20182</v>
          </cell>
          <cell r="B22">
            <v>2</v>
          </cell>
          <cell r="C22">
            <v>11027</v>
          </cell>
          <cell r="D22">
            <v>711</v>
          </cell>
          <cell r="E22">
            <v>235</v>
          </cell>
          <cell r="F22">
            <v>310</v>
          </cell>
          <cell r="G22">
            <v>595</v>
          </cell>
          <cell r="H22">
            <v>654</v>
          </cell>
          <cell r="I22">
            <v>1651</v>
          </cell>
          <cell r="J22">
            <v>2665</v>
          </cell>
          <cell r="K22">
            <v>594</v>
          </cell>
          <cell r="L22">
            <v>855</v>
          </cell>
          <cell r="M22">
            <v>1750</v>
          </cell>
          <cell r="N22">
            <v>34</v>
          </cell>
          <cell r="O22">
            <v>10</v>
          </cell>
          <cell r="P22">
            <v>931</v>
          </cell>
          <cell r="Q22">
            <v>32</v>
          </cell>
          <cell r="R22">
            <v>44.187537567621717</v>
          </cell>
          <cell r="S22">
            <v>37.330673107214118</v>
          </cell>
          <cell r="T22">
            <v>64.738292011019283</v>
          </cell>
          <cell r="U22">
            <v>37.929768750764708</v>
          </cell>
          <cell r="V22">
            <v>36.782888229475766</v>
          </cell>
          <cell r="W22">
            <v>39.312334695840349</v>
          </cell>
          <cell r="X22">
            <v>82.110707713731543</v>
          </cell>
          <cell r="Y22">
            <v>53.034825870646763</v>
          </cell>
          <cell r="Z22">
            <v>48.800525796910946</v>
          </cell>
          <cell r="AA22">
            <v>21.741894469167196</v>
          </cell>
          <cell r="AB22">
            <v>37.932155630215675</v>
          </cell>
          <cell r="AC22">
            <v>57.239057239057239</v>
          </cell>
          <cell r="AD22">
            <v>63.291139240506332</v>
          </cell>
          <cell r="AE22">
            <v>58.362587763289866</v>
          </cell>
          <cell r="AF22">
            <v>26.755852842809364</v>
          </cell>
        </row>
        <row r="23">
          <cell r="A23" t="str">
            <v>20183</v>
          </cell>
          <cell r="B23">
            <v>3</v>
          </cell>
          <cell r="C23">
            <v>9783</v>
          </cell>
          <cell r="D23">
            <v>690</v>
          </cell>
          <cell r="E23">
            <v>180</v>
          </cell>
          <cell r="F23">
            <v>204</v>
          </cell>
          <cell r="G23">
            <v>594</v>
          </cell>
          <cell r="H23">
            <v>706</v>
          </cell>
          <cell r="I23">
            <v>1484</v>
          </cell>
          <cell r="J23">
            <v>2273</v>
          </cell>
          <cell r="K23">
            <v>533</v>
          </cell>
          <cell r="L23">
            <v>721</v>
          </cell>
          <cell r="M23">
            <v>1580</v>
          </cell>
          <cell r="N23">
            <v>14</v>
          </cell>
          <cell r="O23">
            <v>32</v>
          </cell>
          <cell r="P23">
            <v>737</v>
          </cell>
          <cell r="Q23">
            <v>35</v>
          </cell>
          <cell r="R23">
            <v>40.776261988421091</v>
          </cell>
          <cell r="S23">
            <v>54.356388845123675</v>
          </cell>
          <cell r="T23">
            <v>24.67443454420836</v>
          </cell>
          <cell r="U23">
            <v>20.160094871034687</v>
          </cell>
          <cell r="V23">
            <v>35.000883860703553</v>
          </cell>
          <cell r="W23">
            <v>59.937176330758128</v>
          </cell>
          <cell r="X23">
            <v>58.191514391028157</v>
          </cell>
          <cell r="Y23">
            <v>55.462020837908405</v>
          </cell>
          <cell r="Z23">
            <v>25.759992267169299</v>
          </cell>
          <cell r="AA23">
            <v>26.121295558292875</v>
          </cell>
          <cell r="AB23">
            <v>38.316963744391899</v>
          </cell>
          <cell r="AC23">
            <v>10.727969348659004</v>
          </cell>
          <cell r="AD23">
            <v>22.582921665490474</v>
          </cell>
          <cell r="AE23">
            <v>39.19170433395373</v>
          </cell>
          <cell r="AF23">
            <v>9.9403578528827037</v>
          </cell>
        </row>
        <row r="24">
          <cell r="A24" t="str">
            <v>20184</v>
          </cell>
          <cell r="B24">
            <v>4</v>
          </cell>
          <cell r="C24">
            <v>9076</v>
          </cell>
          <cell r="D24">
            <v>602</v>
          </cell>
          <cell r="E24">
            <v>194</v>
          </cell>
          <cell r="F24">
            <v>155</v>
          </cell>
          <cell r="G24">
            <v>597</v>
          </cell>
          <cell r="H24">
            <v>584</v>
          </cell>
          <cell r="I24">
            <v>1292</v>
          </cell>
          <cell r="J24">
            <v>2176</v>
          </cell>
          <cell r="K24">
            <v>647</v>
          </cell>
          <cell r="L24">
            <v>714</v>
          </cell>
          <cell r="M24">
            <v>1269</v>
          </cell>
          <cell r="N24">
            <v>14</v>
          </cell>
          <cell r="O24">
            <v>32</v>
          </cell>
          <cell r="P24">
            <v>776</v>
          </cell>
          <cell r="Q24">
            <v>24</v>
          </cell>
          <cell r="R24">
            <v>37.551459484060487</v>
          </cell>
          <cell r="S24">
            <v>57.256990679094535</v>
          </cell>
          <cell r="T24">
            <v>25.870116015468728</v>
          </cell>
          <cell r="U24">
            <v>32.044655778375024</v>
          </cell>
          <cell r="V24">
            <v>46.611492816989383</v>
          </cell>
          <cell r="W24">
            <v>40.530224165452147</v>
          </cell>
          <cell r="X24">
            <v>33.8858581619807</v>
          </cell>
          <cell r="Y24">
            <v>56.03770183616183</v>
          </cell>
          <cell r="Z24">
            <v>33.669858451290594</v>
          </cell>
          <cell r="AA24">
            <v>28.587443946188341</v>
          </cell>
          <cell r="AB24">
            <v>31.633263535746337</v>
          </cell>
          <cell r="AC24">
            <v>6.7895247332686717</v>
          </cell>
          <cell r="AD24">
            <v>9.8522167487684733</v>
          </cell>
          <cell r="AE24">
            <v>31.401748138556165</v>
          </cell>
          <cell r="AF24">
            <v>70.796460176991147</v>
          </cell>
        </row>
        <row r="25">
          <cell r="A25" t="str">
            <v>20185</v>
          </cell>
          <cell r="B25">
            <v>5</v>
          </cell>
          <cell r="C25">
            <v>9170</v>
          </cell>
          <cell r="D25">
            <v>598</v>
          </cell>
          <cell r="E25">
            <v>172</v>
          </cell>
          <cell r="F25">
            <v>181</v>
          </cell>
          <cell r="G25">
            <v>633</v>
          </cell>
          <cell r="H25">
            <v>580</v>
          </cell>
          <cell r="I25">
            <v>1114</v>
          </cell>
          <cell r="J25">
            <v>2252</v>
          </cell>
          <cell r="K25">
            <v>510</v>
          </cell>
          <cell r="L25">
            <v>771</v>
          </cell>
          <cell r="M25">
            <v>1588</v>
          </cell>
          <cell r="N25">
            <v>20</v>
          </cell>
          <cell r="O25">
            <v>26</v>
          </cell>
          <cell r="P25">
            <v>706</v>
          </cell>
          <cell r="Q25">
            <v>19</v>
          </cell>
          <cell r="R25">
            <v>37.44156135802217</v>
          </cell>
          <cell r="S25">
            <v>66.128497180139334</v>
          </cell>
          <cell r="T25">
            <v>78.538812785388131</v>
          </cell>
          <cell r="U25">
            <v>70.537802026500401</v>
          </cell>
          <cell r="V25">
            <v>33.981103714837872</v>
          </cell>
          <cell r="W25">
            <v>39.314037822815699</v>
          </cell>
          <cell r="X25">
            <v>24.369435390370356</v>
          </cell>
          <cell r="Y25">
            <v>45.884270578647104</v>
          </cell>
          <cell r="Z25">
            <v>85.959885386819479</v>
          </cell>
          <cell r="AA25">
            <v>47.205045000918382</v>
          </cell>
          <cell r="AB25">
            <v>23.890476906875282</v>
          </cell>
          <cell r="AC25">
            <v>57.306590257879662</v>
          </cell>
          <cell r="AD25" t="str">
            <v>-</v>
          </cell>
          <cell r="AE25">
            <v>50.948978855452118</v>
          </cell>
          <cell r="AF25" t="str">
            <v>-</v>
          </cell>
        </row>
        <row r="26">
          <cell r="A26" t="str">
            <v>20189</v>
          </cell>
          <cell r="B26" t="str">
            <v>Not Known</v>
          </cell>
          <cell r="C26">
            <v>12122</v>
          </cell>
          <cell r="D26">
            <v>961</v>
          </cell>
          <cell r="E26">
            <v>178</v>
          </cell>
          <cell r="F26">
            <v>548</v>
          </cell>
          <cell r="G26">
            <v>432</v>
          </cell>
          <cell r="H26">
            <v>403</v>
          </cell>
          <cell r="I26">
            <v>923</v>
          </cell>
          <cell r="J26">
            <v>1950</v>
          </cell>
          <cell r="K26">
            <v>926</v>
          </cell>
          <cell r="L26">
            <v>874</v>
          </cell>
          <cell r="M26">
            <v>3508</v>
          </cell>
          <cell r="N26">
            <v>254</v>
          </cell>
          <cell r="O26">
            <v>16</v>
          </cell>
          <cell r="P26">
            <v>1131</v>
          </cell>
          <cell r="Q26">
            <v>18</v>
          </cell>
          <cell r="R26" t="str">
            <v>-</v>
          </cell>
          <cell r="S26" t="str">
            <v>-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 t="str">
            <v>-</v>
          </cell>
          <cell r="AF26" t="str">
            <v>-</v>
          </cell>
        </row>
      </sheetData>
      <sheetData sheetId="3" refreshError="1"/>
      <sheetData sheetId="4" refreshError="1"/>
      <sheetData sheetId="5" refreshError="1"/>
      <sheetData sheetId="6" refreshError="1"/>
      <sheetData sheetId="7">
        <row r="3">
          <cell r="B3" t="str">
            <v>2015/16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5"/>
  <sheetViews>
    <sheetView topLeftCell="B1" zoomScale="90" zoomScaleNormal="90" workbookViewId="0">
      <selection activeCell="B2" sqref="B2"/>
    </sheetView>
  </sheetViews>
  <sheetFormatPr defaultRowHeight="15" x14ac:dyDescent="0.25"/>
  <cols>
    <col min="1" max="1" width="8.28515625" hidden="1" customWidth="1"/>
    <col min="2" max="2" width="17.28515625" style="6" customWidth="1"/>
    <col min="4" max="4" width="9.5703125" bestFit="1" customWidth="1"/>
    <col min="9" max="9" width="9.5703125" customWidth="1"/>
    <col min="12" max="12" width="11.85546875" customWidth="1"/>
  </cols>
  <sheetData>
    <row r="1" spans="1:17" x14ac:dyDescent="0.25">
      <c r="B1" s="8" t="s">
        <v>53</v>
      </c>
    </row>
    <row r="2" spans="1:17" x14ac:dyDescent="0.25">
      <c r="B2" s="67" t="s">
        <v>98</v>
      </c>
    </row>
    <row r="4" spans="1:17" ht="15.75" x14ac:dyDescent="0.25">
      <c r="B4" s="14" t="s">
        <v>97</v>
      </c>
    </row>
    <row r="6" spans="1:17" x14ac:dyDescent="0.25">
      <c r="C6" s="68" t="s">
        <v>12</v>
      </c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spans="1:17" ht="45" x14ac:dyDescent="0.25">
      <c r="C7" s="58" t="s">
        <v>0</v>
      </c>
      <c r="D7" s="59" t="s">
        <v>1</v>
      </c>
      <c r="E7" s="59" t="s">
        <v>2</v>
      </c>
      <c r="F7" s="59" t="s">
        <v>3</v>
      </c>
      <c r="G7" s="59" t="s">
        <v>4</v>
      </c>
      <c r="H7" s="59" t="s">
        <v>5</v>
      </c>
      <c r="I7" s="59" t="s">
        <v>6</v>
      </c>
      <c r="J7" s="59" t="s">
        <v>7</v>
      </c>
      <c r="K7" s="59" t="s">
        <v>8</v>
      </c>
      <c r="L7" s="59" t="s">
        <v>9</v>
      </c>
      <c r="M7" s="59" t="s">
        <v>10</v>
      </c>
      <c r="N7" s="59" t="s">
        <v>13</v>
      </c>
      <c r="O7" s="59" t="s">
        <v>14</v>
      </c>
      <c r="P7" s="59" t="s">
        <v>11</v>
      </c>
      <c r="Q7" s="59" t="s">
        <v>15</v>
      </c>
    </row>
    <row r="8" spans="1:17" x14ac:dyDescent="0.25">
      <c r="A8">
        <v>0</v>
      </c>
      <c r="B8" s="8" t="s">
        <v>0</v>
      </c>
      <c r="C8" s="36">
        <f>(VLOOKUP(CONCATENATE(lookup!$E$3,$A8),HBdata,3,0))</f>
        <v>65874</v>
      </c>
      <c r="D8" s="36">
        <f>(VLOOKUP(CONCATENATE(lookup!$E$3,$A8),HBdata,4,0))</f>
        <v>4523</v>
      </c>
      <c r="E8" s="36">
        <f>(VLOOKUP(CONCATENATE(lookup!$E$3,$A8),HBdata,5,0))</f>
        <v>1240</v>
      </c>
      <c r="F8" s="36">
        <f>(VLOOKUP(CONCATENATE(lookup!$E$3,$A8),HBdata,6,0))</f>
        <v>1840</v>
      </c>
      <c r="G8" s="36">
        <f>(VLOOKUP(CONCATENATE(lookup!$E$3,$A8),HBdata,7,0))</f>
        <v>3917</v>
      </c>
      <c r="H8" s="36">
        <f>(VLOOKUP(CONCATENATE(lookup!$E$3,$A8),HBdata,8,0))</f>
        <v>3895</v>
      </c>
      <c r="I8" s="36">
        <f>(VLOOKUP(CONCATENATE(lookup!$E$3,$A8),HBdata,9,0))</f>
        <v>7958</v>
      </c>
      <c r="J8" s="36">
        <f>(VLOOKUP(CONCATENATE(lookup!$E$3,$A8),HBdata,10,0))</f>
        <v>13959</v>
      </c>
      <c r="K8" s="36">
        <f>(VLOOKUP(CONCATENATE(lookup!$E$3,$A8),HBdata,11,0))</f>
        <v>4133</v>
      </c>
      <c r="L8" s="36">
        <f>(VLOOKUP(CONCATENATE(lookup!$E$3,$A8),HBdata,12,0))</f>
        <v>5677</v>
      </c>
      <c r="M8" s="36">
        <f>(VLOOKUP(CONCATENATE(lookup!$E$3,$A8),HBdata,13,0))</f>
        <v>12824</v>
      </c>
      <c r="N8" s="36">
        <f>(VLOOKUP(CONCATENATE(lookup!$E$3,$A8),HBdata,14,0))</f>
        <v>355</v>
      </c>
      <c r="O8" s="36">
        <f>(VLOOKUP(CONCATENATE(lookup!$E$3,$A8),HBdata,15,0))</f>
        <v>167</v>
      </c>
      <c r="P8" s="36">
        <f>(VLOOKUP(CONCATENATE(lookup!$E$3,$A8),HBdata,16,0))</f>
        <v>5246</v>
      </c>
      <c r="Q8" s="36">
        <f>(VLOOKUP(CONCATENATE(lookup!$E$3,$A8),HBdata,17,0))</f>
        <v>140</v>
      </c>
    </row>
    <row r="9" spans="1:17" x14ac:dyDescent="0.25"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</row>
    <row r="10" spans="1:17" x14ac:dyDescent="0.25">
      <c r="A10" s="5">
        <v>1</v>
      </c>
      <c r="B10" s="7" t="s">
        <v>57</v>
      </c>
      <c r="C10" s="37">
        <f>(VLOOKUP(CONCATENATE(lookup!$E$3,$A10),HBdata,3,0))</f>
        <v>11428</v>
      </c>
      <c r="D10" s="37">
        <f>(VLOOKUP(CONCATENATE(lookup!$E$3,$A10),HBdata,4,0))</f>
        <v>1080</v>
      </c>
      <c r="E10" s="37">
        <f>(VLOOKUP(CONCATENATE(lookup!$E$3,$A10),HBdata,5,0))</f>
        <v>86</v>
      </c>
      <c r="F10" s="37">
        <f>(VLOOKUP(CONCATENATE(lookup!$E$3,$A10),HBdata,6,0))</f>
        <v>169</v>
      </c>
      <c r="G10" s="37">
        <f>(VLOOKUP(CONCATENATE(lookup!$E$3,$A10),HBdata,7,0))</f>
        <v>806</v>
      </c>
      <c r="H10" s="37">
        <f>(VLOOKUP(CONCATENATE(lookup!$E$3,$A10),HBdata,8,0))</f>
        <v>498</v>
      </c>
      <c r="I10" s="37">
        <f>(VLOOKUP(CONCATENATE(lookup!$E$3,$A10),HBdata,9,0))</f>
        <v>417</v>
      </c>
      <c r="J10" s="37">
        <f>(VLOOKUP(CONCATENATE(lookup!$E$3,$A10),HBdata,10,0))</f>
        <v>5012</v>
      </c>
      <c r="K10" s="37">
        <f>(VLOOKUP(CONCATENATE(lookup!$E$3,$A10),HBdata,11,0))</f>
        <v>291</v>
      </c>
      <c r="L10" s="37">
        <f>(VLOOKUP(CONCATENATE(lookup!$E$3,$A10),HBdata,12,0))</f>
        <v>1182</v>
      </c>
      <c r="M10" s="37">
        <f>(VLOOKUP(CONCATENATE(lookup!$E$3,$A10),HBdata,13,0))</f>
        <v>1151</v>
      </c>
      <c r="N10" s="37" t="str">
        <f>(VLOOKUP(CONCATENATE(lookup!$E$3,$A10),HBdata,14,0))</f>
        <v>*</v>
      </c>
      <c r="O10" s="37" t="str">
        <f>(VLOOKUP(CONCATENATE(lookup!$E$3,$A10),HBdata,15,0))</f>
        <v>*</v>
      </c>
      <c r="P10" s="37">
        <f>(VLOOKUP(CONCATENATE(lookup!$E$3,$A10),HBdata,16,0))</f>
        <v>735</v>
      </c>
      <c r="Q10" s="37" t="str">
        <f>(VLOOKUP(CONCATENATE(lookup!$E$3,$A10),HBdata,17,0))</f>
        <v>*</v>
      </c>
    </row>
    <row r="11" spans="1:17" x14ac:dyDescent="0.25">
      <c r="A11" s="3">
        <v>2</v>
      </c>
      <c r="B11" s="7">
        <v>2</v>
      </c>
      <c r="C11" s="37">
        <f>(VLOOKUP(CONCATENATE(lookup!$E$3,$A11),HBdata,3,0))</f>
        <v>10559</v>
      </c>
      <c r="D11" s="37">
        <f>(VLOOKUP(CONCATENATE(lookup!$E$3,$A11),HBdata,4,0))</f>
        <v>860</v>
      </c>
      <c r="E11" s="37">
        <f>(VLOOKUP(CONCATENATE(lookup!$E$3,$A11),HBdata,5,0))</f>
        <v>167</v>
      </c>
      <c r="F11" s="37">
        <f>(VLOOKUP(CONCATENATE(lookup!$E$3,$A11),HBdata,6,0))</f>
        <v>364</v>
      </c>
      <c r="G11" s="37">
        <f>(VLOOKUP(CONCATENATE(lookup!$E$3,$A11),HBdata,7,0))</f>
        <v>749</v>
      </c>
      <c r="H11" s="37">
        <f>(VLOOKUP(CONCATENATE(lookup!$E$3,$A11),HBdata,8,0))</f>
        <v>807</v>
      </c>
      <c r="I11" s="37">
        <f>(VLOOKUP(CONCATENATE(lookup!$E$3,$A11),HBdata,9,0))</f>
        <v>954</v>
      </c>
      <c r="J11" s="37">
        <f>(VLOOKUP(CONCATENATE(lookup!$E$3,$A11),HBdata,10,0))</f>
        <v>2212</v>
      </c>
      <c r="K11" s="37">
        <f>(VLOOKUP(CONCATENATE(lookup!$E$3,$A11),HBdata,11,0))</f>
        <v>587</v>
      </c>
      <c r="L11" s="37">
        <f>(VLOOKUP(CONCATENATE(lookup!$E$3,$A11),HBdata,12,0))</f>
        <v>1070</v>
      </c>
      <c r="M11" s="37">
        <f>(VLOOKUP(CONCATENATE(lookup!$E$3,$A11),HBdata,13,0))</f>
        <v>1948</v>
      </c>
      <c r="N11" s="37">
        <f>(VLOOKUP(CONCATENATE(lookup!$E$3,$A11),HBdata,14,0))</f>
        <v>12</v>
      </c>
      <c r="O11" s="37">
        <f>(VLOOKUP(CONCATENATE(lookup!$E$3,$A11),HBdata,15,0))</f>
        <v>5</v>
      </c>
      <c r="P11" s="37">
        <f>(VLOOKUP(CONCATENATE(lookup!$E$3,$A11),HBdata,16,0))</f>
        <v>752</v>
      </c>
      <c r="Q11" s="37">
        <f>(VLOOKUP(CONCATENATE(lookup!$E$3,$A11),HBdata,17,0))</f>
        <v>72</v>
      </c>
    </row>
    <row r="12" spans="1:17" x14ac:dyDescent="0.25">
      <c r="A12" s="3">
        <v>3</v>
      </c>
      <c r="B12" s="7">
        <v>3</v>
      </c>
      <c r="C12" s="37">
        <f>(VLOOKUP(CONCATENATE(lookup!$E$3,$A12),HBdata,3,0))</f>
        <v>10367</v>
      </c>
      <c r="D12" s="37">
        <f>(VLOOKUP(CONCATENATE(lookup!$E$3,$A12),HBdata,4,0))</f>
        <v>473</v>
      </c>
      <c r="E12" s="37">
        <f>(VLOOKUP(CONCATENATE(lookup!$E$3,$A12),HBdata,5,0))</f>
        <v>275</v>
      </c>
      <c r="F12" s="37">
        <f>(VLOOKUP(CONCATENATE(lookup!$E$3,$A12),HBdata,6,0))</f>
        <v>464</v>
      </c>
      <c r="G12" s="37">
        <f>(VLOOKUP(CONCATENATE(lookup!$E$3,$A12),HBdata,7,0))</f>
        <v>709</v>
      </c>
      <c r="H12" s="37">
        <f>(VLOOKUP(CONCATENATE(lookup!$E$3,$A12),HBdata,8,0))</f>
        <v>652</v>
      </c>
      <c r="I12" s="37">
        <f>(VLOOKUP(CONCATENATE(lookup!$E$3,$A12),HBdata,9,0))</f>
        <v>1617</v>
      </c>
      <c r="J12" s="37">
        <f>(VLOOKUP(CONCATENATE(lookup!$E$3,$A12),HBdata,10,0))</f>
        <v>1865</v>
      </c>
      <c r="K12" s="37">
        <f>(VLOOKUP(CONCATENATE(lookup!$E$3,$A12),HBdata,11,0))</f>
        <v>921</v>
      </c>
      <c r="L12" s="37">
        <f>(VLOOKUP(CONCATENATE(lookup!$E$3,$A12),HBdata,12,0))</f>
        <v>742</v>
      </c>
      <c r="M12" s="37">
        <f>(VLOOKUP(CONCATENATE(lookup!$E$3,$A12),HBdata,13,0))</f>
        <v>1815</v>
      </c>
      <c r="N12" s="37">
        <f>(VLOOKUP(CONCATENATE(lookup!$E$3,$A12),HBdata,14,0))</f>
        <v>32</v>
      </c>
      <c r="O12" s="37">
        <f>(VLOOKUP(CONCATENATE(lookup!$E$3,$A12),HBdata,15,0))</f>
        <v>39</v>
      </c>
      <c r="P12" s="37">
        <f>(VLOOKUP(CONCATENATE(lookup!$E$3,$A12),HBdata,16,0))</f>
        <v>714</v>
      </c>
      <c r="Q12" s="37">
        <f>(VLOOKUP(CONCATENATE(lookup!$E$3,$A12),HBdata,17,0))</f>
        <v>49</v>
      </c>
    </row>
    <row r="13" spans="1:17" x14ac:dyDescent="0.25">
      <c r="A13" s="3">
        <v>4</v>
      </c>
      <c r="B13" s="7">
        <v>4</v>
      </c>
      <c r="C13" s="37">
        <f>(VLOOKUP(CONCATENATE(lookup!$E$3,$A13),HBdata,3,0))</f>
        <v>9962</v>
      </c>
      <c r="D13" s="37">
        <f>(VLOOKUP(CONCATENATE(lookup!$E$3,$A13),HBdata,4,0))</f>
        <v>484</v>
      </c>
      <c r="E13" s="37">
        <f>(VLOOKUP(CONCATENATE(lookup!$E$3,$A13),HBdata,5,0))</f>
        <v>316</v>
      </c>
      <c r="F13" s="37">
        <f>(VLOOKUP(CONCATENATE(lookup!$E$3,$A13),HBdata,6,0))</f>
        <v>167</v>
      </c>
      <c r="G13" s="37">
        <f>(VLOOKUP(CONCATENATE(lookup!$E$3,$A13),HBdata,7,0))</f>
        <v>557</v>
      </c>
      <c r="H13" s="37">
        <f>(VLOOKUP(CONCATENATE(lookup!$E$3,$A13),HBdata,8,0))</f>
        <v>698</v>
      </c>
      <c r="I13" s="37">
        <f>(VLOOKUP(CONCATENATE(lookup!$E$3,$A13),HBdata,9,0))</f>
        <v>1924</v>
      </c>
      <c r="J13" s="37">
        <f>(VLOOKUP(CONCATENATE(lookup!$E$3,$A13),HBdata,10,0))</f>
        <v>1451</v>
      </c>
      <c r="K13" s="37">
        <f>(VLOOKUP(CONCATENATE(lookup!$E$3,$A13),HBdata,11,0))</f>
        <v>1016</v>
      </c>
      <c r="L13" s="37">
        <f>(VLOOKUP(CONCATENATE(lookup!$E$3,$A13),HBdata,12,0))</f>
        <v>511</v>
      </c>
      <c r="M13" s="37">
        <f>(VLOOKUP(CONCATENATE(lookup!$E$3,$A13),HBdata,13,0))</f>
        <v>1572</v>
      </c>
      <c r="N13" s="37" t="str">
        <f>(VLOOKUP(CONCATENATE(lookup!$E$3,$A13),HBdata,14,0))</f>
        <v>*</v>
      </c>
      <c r="O13" s="37" t="str">
        <f>(VLOOKUP(CONCATENATE(lookup!$E$3,$A13),HBdata,15,0))</f>
        <v>*</v>
      </c>
      <c r="P13" s="37">
        <f>(VLOOKUP(CONCATENATE(lookup!$E$3,$A13),HBdata,16,0))</f>
        <v>1158</v>
      </c>
      <c r="Q13" s="37" t="str">
        <f>(VLOOKUP(CONCATENATE(lookup!$E$3,$A13),HBdata,17,0))</f>
        <v>*</v>
      </c>
    </row>
    <row r="14" spans="1:17" x14ac:dyDescent="0.25">
      <c r="A14" s="3">
        <v>5</v>
      </c>
      <c r="B14" s="7" t="s">
        <v>58</v>
      </c>
      <c r="C14" s="37">
        <f>(VLOOKUP(CONCATENATE(lookup!$E$3,$A14),HBdata,3,0))</f>
        <v>9718</v>
      </c>
      <c r="D14" s="37">
        <f>(VLOOKUP(CONCATENATE(lookup!$E$3,$A14),HBdata,4,0))</f>
        <v>324</v>
      </c>
      <c r="E14" s="37">
        <f>(VLOOKUP(CONCATENATE(lookup!$E$3,$A14),HBdata,5,0))</f>
        <v>56</v>
      </c>
      <c r="F14" s="37">
        <f>(VLOOKUP(CONCATENATE(lookup!$E$3,$A14),HBdata,6,0))</f>
        <v>85</v>
      </c>
      <c r="G14" s="37">
        <f>(VLOOKUP(CONCATENATE(lookup!$E$3,$A14),HBdata,7,0))</f>
        <v>693</v>
      </c>
      <c r="H14" s="37">
        <f>(VLOOKUP(CONCATENATE(lookup!$E$3,$A14),HBdata,8,0))</f>
        <v>635</v>
      </c>
      <c r="I14" s="37">
        <f>(VLOOKUP(CONCATENATE(lookup!$E$3,$A14),HBdata,9,0))</f>
        <v>2009</v>
      </c>
      <c r="J14" s="37">
        <f>(VLOOKUP(CONCATENATE(lookup!$E$3,$A14),HBdata,10,0))</f>
        <v>1851</v>
      </c>
      <c r="K14" s="37">
        <f>(VLOOKUP(CONCATENATE(lookup!$E$3,$A14),HBdata,11,0))</f>
        <v>263</v>
      </c>
      <c r="L14" s="37">
        <f>(VLOOKUP(CONCATENATE(lookup!$E$3,$A14),HBdata,12,0))</f>
        <v>338</v>
      </c>
      <c r="M14" s="37">
        <f>(VLOOKUP(CONCATENATE(lookup!$E$3,$A14),HBdata,13,0))</f>
        <v>2807</v>
      </c>
      <c r="N14" s="37" t="str">
        <f>(VLOOKUP(CONCATENATE(lookup!$E$3,$A14),HBdata,14,0))</f>
        <v>*</v>
      </c>
      <c r="O14" s="37" t="str">
        <f>(VLOOKUP(CONCATENATE(lookup!$E$3,$A14),HBdata,15,0))</f>
        <v>*</v>
      </c>
      <c r="P14" s="37">
        <f>(VLOOKUP(CONCATENATE(lookup!$E$3,$A14),HBdata,16,0))</f>
        <v>635</v>
      </c>
      <c r="Q14" s="37" t="str">
        <f>(VLOOKUP(CONCATENATE(lookup!$E$3,$A14),HBdata,17,0))</f>
        <v>*</v>
      </c>
    </row>
    <row r="15" spans="1:17" x14ac:dyDescent="0.25">
      <c r="A15">
        <v>9</v>
      </c>
      <c r="B15" t="s">
        <v>39</v>
      </c>
      <c r="C15" s="37">
        <f>(VLOOKUP(CONCATENATE(lookup!$E$3,$A15),HBdata,3,0))</f>
        <v>13840</v>
      </c>
      <c r="D15" s="37">
        <f>(VLOOKUP(CONCATENATE(lookup!$E$3,$A15),HBdata,4,0))</f>
        <v>1302</v>
      </c>
      <c r="E15" s="37">
        <f>(VLOOKUP(CONCATENATE(lookup!$E$3,$A15),HBdata,5,0))</f>
        <v>340</v>
      </c>
      <c r="F15" s="37">
        <f>(VLOOKUP(CONCATENATE(lookup!$E$3,$A15),HBdata,6,0))</f>
        <v>591</v>
      </c>
      <c r="G15" s="37">
        <f>(VLOOKUP(CONCATENATE(lookup!$E$3,$A15),HBdata,7,0))</f>
        <v>403</v>
      </c>
      <c r="H15" s="37">
        <f>(VLOOKUP(CONCATENATE(lookup!$E$3,$A15),HBdata,8,0))</f>
        <v>605</v>
      </c>
      <c r="I15" s="37">
        <f>(VLOOKUP(CONCATENATE(lookup!$E$3,$A15),HBdata,9,0))</f>
        <v>1037</v>
      </c>
      <c r="J15" s="37">
        <f>(VLOOKUP(CONCATENATE(lookup!$E$3,$A15),HBdata,10,0))</f>
        <v>1568</v>
      </c>
      <c r="K15" s="37">
        <f>(VLOOKUP(CONCATENATE(lookup!$E$3,$A15),HBdata,11,0))</f>
        <v>1055</v>
      </c>
      <c r="L15" s="37">
        <f>(VLOOKUP(CONCATENATE(lookup!$E$3,$A15),HBdata,12,0))</f>
        <v>1834</v>
      </c>
      <c r="M15" s="37">
        <f>(VLOOKUP(CONCATENATE(lookup!$E$3,$A15),HBdata,13,0))</f>
        <v>3531</v>
      </c>
      <c r="N15" s="37">
        <f>(VLOOKUP(CONCATENATE(lookup!$E$3,$A15),HBdata,14,0))</f>
        <v>260</v>
      </c>
      <c r="O15" s="37">
        <f>(VLOOKUP(CONCATENATE(lookup!$E$3,$A15),HBdata,15,0))</f>
        <v>49</v>
      </c>
      <c r="P15" s="37">
        <f>(VLOOKUP(CONCATENATE(lookup!$E$3,$A15),HBdata,16,0))</f>
        <v>1252</v>
      </c>
      <c r="Q15" s="37">
        <f>(VLOOKUP(CONCATENATE(lookup!$E$3,$A15),HBdata,17,0))</f>
        <v>13</v>
      </c>
    </row>
    <row r="17" spans="1:17" ht="17.25" x14ac:dyDescent="0.25">
      <c r="C17" s="68" t="s">
        <v>68</v>
      </c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spans="1:17" ht="45" x14ac:dyDescent="0.25">
      <c r="C18" s="58" t="s">
        <v>0</v>
      </c>
      <c r="D18" s="59" t="s">
        <v>1</v>
      </c>
      <c r="E18" s="59" t="s">
        <v>2</v>
      </c>
      <c r="F18" s="59" t="s">
        <v>3</v>
      </c>
      <c r="G18" s="59" t="s">
        <v>4</v>
      </c>
      <c r="H18" s="59" t="s">
        <v>5</v>
      </c>
      <c r="I18" s="59" t="s">
        <v>6</v>
      </c>
      <c r="J18" s="59" t="s">
        <v>7</v>
      </c>
      <c r="K18" s="59" t="s">
        <v>8</v>
      </c>
      <c r="L18" s="59" t="s">
        <v>9</v>
      </c>
      <c r="M18" s="59" t="s">
        <v>10</v>
      </c>
      <c r="N18" s="59" t="s">
        <v>13</v>
      </c>
      <c r="O18" s="59" t="s">
        <v>14</v>
      </c>
      <c r="P18" s="59" t="s">
        <v>11</v>
      </c>
      <c r="Q18" s="59" t="s">
        <v>15</v>
      </c>
    </row>
    <row r="19" spans="1:17" x14ac:dyDescent="0.25">
      <c r="A19">
        <v>0</v>
      </c>
      <c r="B19" s="8" t="s">
        <v>0</v>
      </c>
      <c r="C19" s="38">
        <f>(VLOOKUP(CONCATENATE(lookup!$E$3,$A19),HBdata,18,0))</f>
        <v>53.971104640397463</v>
      </c>
      <c r="D19" s="38">
        <f>(VLOOKUP(CONCATENATE(lookup!$E$3,$A19),HBdata,19,0))</f>
        <v>60.13428172571961</v>
      </c>
      <c r="E19" s="38">
        <f>(VLOOKUP(CONCATENATE(lookup!$E$3,$A19),HBdata,20,0))</f>
        <v>57.51925039428518</v>
      </c>
      <c r="F19" s="38">
        <f>(VLOOKUP(CONCATENATE(lookup!$E$3,$A19),HBdata,21,0))</f>
        <v>66.933430338304845</v>
      </c>
      <c r="G19" s="38">
        <f>(VLOOKUP(CONCATENATE(lookup!$E$3,$A19),HBdata,22,0))</f>
        <v>48.990056907010192</v>
      </c>
      <c r="H19" s="38">
        <f>(VLOOKUP(CONCATENATE(lookup!$E$3,$A19),HBdata,23,0))</f>
        <v>57.336748513219099</v>
      </c>
      <c r="I19" s="38">
        <f>(VLOOKUP(CONCATENATE(lookup!$E$3,$A19),HBdata,24,0))</f>
        <v>60.680925692935304</v>
      </c>
      <c r="J19" s="38">
        <f>(VLOOKUP(CONCATENATE(lookup!$E$3,$A19),HBdata,25,0))</f>
        <v>49.442842671238211</v>
      </c>
      <c r="K19" s="38">
        <f>(VLOOKUP(CONCATENATE(lookup!$E$3,$A19),HBdata,26,0))</f>
        <v>28.451646657120826</v>
      </c>
      <c r="L19" s="38">
        <f>(VLOOKUP(CONCATENATE(lookup!$E$3,$A19),HBdata,27,0))</f>
        <v>91.767292242535916</v>
      </c>
      <c r="M19" s="38">
        <f>(VLOOKUP(CONCATENATE(lookup!$E$3,$A19),HBdata,28,0))</f>
        <v>57.098841014635362</v>
      </c>
      <c r="N19" s="38">
        <f>(VLOOKUP(CONCATENATE(lookup!$E$3,$A19),HBdata,29,0))</f>
        <v>83.274689186019245</v>
      </c>
      <c r="O19" s="38">
        <f>(VLOOKUP(CONCATENATE(lookup!$E$3,$A19),HBdata,30,0))</f>
        <v>36.162841056734514</v>
      </c>
      <c r="P19" s="38">
        <f>(VLOOKUP(CONCATENATE(lookup!$E$3,$A19),HBdata,31,0))</f>
        <v>58.671557827161593</v>
      </c>
      <c r="Q19" s="38">
        <f>(VLOOKUP(CONCATENATE(lookup!$E$3,$A19),HBdata,32,0))</f>
        <v>28.530670470756064</v>
      </c>
    </row>
    <row r="20" spans="1:17" x14ac:dyDescent="0.25"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</row>
    <row r="21" spans="1:17" x14ac:dyDescent="0.25">
      <c r="A21" s="5">
        <v>1</v>
      </c>
      <c r="B21" s="7" t="s">
        <v>57</v>
      </c>
      <c r="C21" s="39">
        <f>(VLOOKUP(CONCATENATE(lookup!$E$3,$A21),HBdata,18,0))</f>
        <v>44.293028537764187</v>
      </c>
      <c r="D21" s="39">
        <f>(VLOOKUP(CONCATENATE(lookup!$E$3,$A21),HBdata,19,0))</f>
        <v>42.775665399239543</v>
      </c>
      <c r="E21" s="39">
        <f>(VLOOKUP(CONCATENATE(lookup!$E$3,$A21),HBdata,20,0))</f>
        <v>58.1473968897904</v>
      </c>
      <c r="F21" s="39">
        <f>(VLOOKUP(CONCATENATE(lookup!$E$3,$A21),HBdata,21,0))</f>
        <v>59.611992945326278</v>
      </c>
      <c r="G21" s="39">
        <f>(VLOOKUP(CONCATENATE(lookup!$E$3,$A21),HBdata,22,0))</f>
        <v>48.545443594531108</v>
      </c>
      <c r="H21" s="39">
        <f>(VLOOKUP(CONCATENATE(lookup!$E$3,$A21),HBdata,23,0))</f>
        <v>43.799472295514512</v>
      </c>
      <c r="I21" s="39">
        <f>(VLOOKUP(CONCATENATE(lookup!$E$3,$A21),HBdata,24,0))</f>
        <v>67.355839121305124</v>
      </c>
      <c r="J21" s="39">
        <f>(VLOOKUP(CONCATENATE(lookup!$E$3,$A21),HBdata,25,0))</f>
        <v>48.260522084099641</v>
      </c>
      <c r="K21" s="39">
        <f>(VLOOKUP(CONCATENATE(lookup!$E$3,$A21),HBdata,26,0))</f>
        <v>7.4828357633263902</v>
      </c>
      <c r="L21" s="39">
        <f>(VLOOKUP(CONCATENATE(lookup!$E$3,$A21),HBdata,27,0))</f>
        <v>227.48267898383372</v>
      </c>
      <c r="M21" s="39">
        <f>(VLOOKUP(CONCATENATE(lookup!$E$3,$A21),HBdata,28,0))</f>
        <v>39.974993922133848</v>
      </c>
      <c r="N21" s="39" t="str">
        <f>(VLOOKUP(CONCATENATE(lookup!$E$3,$A21),HBdata,29,0))</f>
        <v>*</v>
      </c>
      <c r="O21" s="39" t="str">
        <f>(VLOOKUP(CONCATENATE(lookup!$E$3,$A21),HBdata,30,0))</f>
        <v>*</v>
      </c>
      <c r="P21" s="39">
        <f>(VLOOKUP(CONCATENATE(lookup!$E$3,$A21),HBdata,31,0))</f>
        <v>41.875569735642657</v>
      </c>
      <c r="Q21" s="39" t="str">
        <f>(VLOOKUP(CONCATENATE(lookup!$E$3,$A21),HBdata,32,0))</f>
        <v>*</v>
      </c>
    </row>
    <row r="22" spans="1:17" x14ac:dyDescent="0.25">
      <c r="A22" s="3">
        <v>2</v>
      </c>
      <c r="B22" s="7">
        <v>2</v>
      </c>
      <c r="C22" s="39">
        <f>(VLOOKUP(CONCATENATE(lookup!$E$3,$A22),HBdata,18,0))</f>
        <v>43.010358494331953</v>
      </c>
      <c r="D22" s="39">
        <f>(VLOOKUP(CONCATENATE(lookup!$E$3,$A22),HBdata,19,0))</f>
        <v>46.726433034501497</v>
      </c>
      <c r="E22" s="39">
        <f>(VLOOKUP(CONCATENATE(lookup!$E$3,$A22),HBdata,20,0))</f>
        <v>48.617176128093156</v>
      </c>
      <c r="F22" s="39">
        <f>(VLOOKUP(CONCATENATE(lookup!$E$3,$A22),HBdata,21,0))</f>
        <v>47.364996746909561</v>
      </c>
      <c r="G22" s="39">
        <f>(VLOOKUP(CONCATENATE(lookup!$E$3,$A22),HBdata,22,0))</f>
        <v>47.0447836191194</v>
      </c>
      <c r="H22" s="39">
        <f>(VLOOKUP(CONCATENATE(lookup!$E$3,$A22),HBdata,23,0))</f>
        <v>48.652559233134383</v>
      </c>
      <c r="I22" s="39">
        <f>(VLOOKUP(CONCATENATE(lookup!$E$3,$A22),HBdata,24,0))</f>
        <v>49.62804973209176</v>
      </c>
      <c r="J22" s="39">
        <f>(VLOOKUP(CONCATENATE(lookup!$E$3,$A22),HBdata,25,0))</f>
        <v>44.25327598279484</v>
      </c>
      <c r="K22" s="39">
        <f>(VLOOKUP(CONCATENATE(lookup!$E$3,$A22),HBdata,26,0))</f>
        <v>15.362872621633647</v>
      </c>
      <c r="L22" s="39">
        <f>(VLOOKUP(CONCATENATE(lookup!$E$3,$A22),HBdata,27,0))</f>
        <v>90.3639895279115</v>
      </c>
      <c r="M22" s="39">
        <f>(VLOOKUP(CONCATENATE(lookup!$E$3,$A22),HBdata,28,0))</f>
        <v>41.768514944894719</v>
      </c>
      <c r="N22" s="39">
        <f>(VLOOKUP(CONCATENATE(lookup!$E$3,$A22),HBdata,29,0))</f>
        <v>20.100502512562816</v>
      </c>
      <c r="O22" s="39">
        <f>(VLOOKUP(CONCATENATE(lookup!$E$3,$A22),HBdata,30,0))</f>
        <v>34.013605442176875</v>
      </c>
      <c r="P22" s="39">
        <f>(VLOOKUP(CONCATENATE(lookup!$E$3,$A22),HBdata,31,0))</f>
        <v>47.937782877541913</v>
      </c>
      <c r="Q22" s="39">
        <f>(VLOOKUP(CONCATENATE(lookup!$E$3,$A22),HBdata,32,0))</f>
        <v>63.213345039508347</v>
      </c>
    </row>
    <row r="23" spans="1:17" x14ac:dyDescent="0.25">
      <c r="A23" s="3">
        <v>3</v>
      </c>
      <c r="B23" s="7">
        <v>3</v>
      </c>
      <c r="C23" s="39">
        <f>(VLOOKUP(CONCATENATE(lookup!$E$3,$A23),HBdata,18,0))</f>
        <v>43.785477767265846</v>
      </c>
      <c r="D23" s="39">
        <f>(VLOOKUP(CONCATENATE(lookup!$E$3,$A23),HBdata,19,0))</f>
        <v>37.701259365534831</v>
      </c>
      <c r="E23" s="39">
        <f>(VLOOKUP(CONCATENATE(lookup!$E$3,$A23),HBdata,20,0))</f>
        <v>38.279510022271715</v>
      </c>
      <c r="F23" s="39">
        <f>(VLOOKUP(CONCATENATE(lookup!$E$3,$A23),HBdata,21,0))</f>
        <v>47.303496788663473</v>
      </c>
      <c r="G23" s="39">
        <f>(VLOOKUP(CONCATENATE(lookup!$E$3,$A23),HBdata,22,0))</f>
        <v>42.909883193124735</v>
      </c>
      <c r="H23" s="39">
        <f>(VLOOKUP(CONCATENATE(lookup!$E$3,$A23),HBdata,23,0))</f>
        <v>56.651316361108698</v>
      </c>
      <c r="I23" s="39">
        <f>(VLOOKUP(CONCATENATE(lookup!$E$3,$A23),HBdata,24,0))</f>
        <v>64.698115472332262</v>
      </c>
      <c r="J23" s="39">
        <f>(VLOOKUP(CONCATENATE(lookup!$E$3,$A23),HBdata,25,0))</f>
        <v>45.791593007267728</v>
      </c>
      <c r="K23" s="39">
        <f>(VLOOKUP(CONCATENATE(lookup!$E$3,$A23),HBdata,26,0))</f>
        <v>33.455628609829631</v>
      </c>
      <c r="L23" s="39">
        <f>(VLOOKUP(CONCATENATE(lookup!$E$3,$A23),HBdata,27,0))</f>
        <v>37.03149174028048</v>
      </c>
      <c r="M23" s="39">
        <f>(VLOOKUP(CONCATENATE(lookup!$E$3,$A23),HBdata,28,0))</f>
        <v>43.582662984752069</v>
      </c>
      <c r="N23" s="39">
        <f>(VLOOKUP(CONCATENATE(lookup!$E$3,$A23),HBdata,29,0))</f>
        <v>26.058631921824105</v>
      </c>
      <c r="O23" s="39">
        <f>(VLOOKUP(CONCATENATE(lookup!$E$3,$A23),HBdata,30,0))</f>
        <v>28.52962692026335</v>
      </c>
      <c r="P23" s="39">
        <f>(VLOOKUP(CONCATENATE(lookup!$E$3,$A23),HBdata,31,0))</f>
        <v>39.129719953965029</v>
      </c>
      <c r="Q23" s="39">
        <f>(VLOOKUP(CONCATENATE(lookup!$E$3,$A23),HBdata,32,0))</f>
        <v>14.314928425357873</v>
      </c>
    </row>
    <row r="24" spans="1:17" x14ac:dyDescent="0.25">
      <c r="A24" s="3">
        <v>4</v>
      </c>
      <c r="B24" s="7">
        <v>4</v>
      </c>
      <c r="C24" s="39">
        <f>(VLOOKUP(CONCATENATE(lookup!$E$3,$A24),HBdata,18,0))</f>
        <v>41.557509719835139</v>
      </c>
      <c r="D24" s="39">
        <f>(VLOOKUP(CONCATENATE(lookup!$E$3,$A24),HBdata,19,0))</f>
        <v>46.962934213079762</v>
      </c>
      <c r="E24" s="39">
        <f>(VLOOKUP(CONCATENATE(lookup!$E$3,$A24),HBdata,20,0))</f>
        <v>42.987348660046258</v>
      </c>
      <c r="F24" s="39">
        <f>(VLOOKUP(CONCATENATE(lookup!$E$3,$A24),HBdata,21,0))</f>
        <v>36.108108108108105</v>
      </c>
      <c r="G24" s="39">
        <f>(VLOOKUP(CONCATENATE(lookup!$E$3,$A24),HBdata,22,0))</f>
        <v>43.789308176100626</v>
      </c>
      <c r="H24" s="39">
        <f>(VLOOKUP(CONCATENATE(lookup!$E$3,$A24),HBdata,23,0))</f>
        <v>49.485997873094647</v>
      </c>
      <c r="I24" s="39">
        <f>(VLOOKUP(CONCATENATE(lookup!$E$3,$A24),HBdata,24,0))</f>
        <v>52.109853204051788</v>
      </c>
      <c r="J24" s="39">
        <f>(VLOOKUP(CONCATENATE(lookup!$E$3,$A24),HBdata,25,0))</f>
        <v>37.256714425101421</v>
      </c>
      <c r="K24" s="39">
        <f>(VLOOKUP(CONCATENATE(lookup!$E$3,$A24),HBdata,26,0))</f>
        <v>40.845863150277395</v>
      </c>
      <c r="L24" s="39">
        <f>(VLOOKUP(CONCATENATE(lookup!$E$3,$A24),HBdata,27,0))</f>
        <v>27.111629881154499</v>
      </c>
      <c r="M24" s="39">
        <f>(VLOOKUP(CONCATENATE(lookup!$E$3,$A24),HBdata,28,0))</f>
        <v>38.213773488586916</v>
      </c>
      <c r="N24" s="39" t="str">
        <f>(VLOOKUP(CONCATENATE(lookup!$E$3,$A24),HBdata,29,0))</f>
        <v>*</v>
      </c>
      <c r="O24" s="39" t="str">
        <f>(VLOOKUP(CONCATENATE(lookup!$E$3,$A24),HBdata,30,0))</f>
        <v>*</v>
      </c>
      <c r="P24" s="39">
        <f>(VLOOKUP(CONCATENATE(lookup!$E$3,$A24),HBdata,31,0))</f>
        <v>47.472635592178086</v>
      </c>
      <c r="Q24" s="39" t="str">
        <f>(VLOOKUP(CONCATENATE(lookup!$E$3,$A24),HBdata,32,0))</f>
        <v>*</v>
      </c>
    </row>
    <row r="25" spans="1:17" x14ac:dyDescent="0.25">
      <c r="A25" s="3">
        <v>5</v>
      </c>
      <c r="B25" s="7" t="s">
        <v>58</v>
      </c>
      <c r="C25" s="39">
        <f>(VLOOKUP(CONCATENATE(lookup!$E$3,$A25),HBdata,18,0))</f>
        <v>40.399085429224691</v>
      </c>
      <c r="D25" s="39">
        <f>(VLOOKUP(CONCATENATE(lookup!$E$3,$A25),HBdata,19,0))</f>
        <v>37.198622273249143</v>
      </c>
      <c r="E25" s="39">
        <f>(VLOOKUP(CONCATENATE(lookup!$E$3,$A25),HBdata,20,0))</f>
        <v>26.552868658131818</v>
      </c>
      <c r="F25" s="39">
        <f>(VLOOKUP(CONCATENATE(lookup!$E$3,$A25),HBdata,21,0))</f>
        <v>33.517350157728707</v>
      </c>
      <c r="G25" s="39">
        <f>(VLOOKUP(CONCATENATE(lookup!$E$3,$A25),HBdata,22,0))</f>
        <v>38.102045304596437</v>
      </c>
      <c r="H25" s="39">
        <f>(VLOOKUP(CONCATENATE(lookup!$E$3,$A25),HBdata,23,0))</f>
        <v>44.216976533667577</v>
      </c>
      <c r="I25" s="39">
        <f>(VLOOKUP(CONCATENATE(lookup!$E$3,$A25),HBdata,24,0))</f>
        <v>45.850830746759179</v>
      </c>
      <c r="J25" s="39">
        <f>(VLOOKUP(CONCATENATE(lookup!$E$3,$A25),HBdata,25,0))</f>
        <v>37.919449338304588</v>
      </c>
      <c r="K25" s="39">
        <f>(VLOOKUP(CONCATENATE(lookup!$E$3,$A25),HBdata,26,0))</f>
        <v>16.684641248493307</v>
      </c>
      <c r="L25" s="39">
        <f>(VLOOKUP(CONCATENATE(lookup!$E$3,$A25),HBdata,27,0))</f>
        <v>56.892778993435449</v>
      </c>
      <c r="M25" s="39">
        <f>(VLOOKUP(CONCATENATE(lookup!$E$3,$A25),HBdata,28,0))</f>
        <v>42.286833383549265</v>
      </c>
      <c r="N25" s="39" t="str">
        <f>(VLOOKUP(CONCATENATE(lookup!$E$3,$A25),HBdata,29,0))</f>
        <v>*</v>
      </c>
      <c r="O25" s="39" t="str">
        <f>(VLOOKUP(CONCATENATE(lookup!$E$3,$A25),HBdata,30,0))</f>
        <v>*</v>
      </c>
      <c r="P25" s="39">
        <f>(VLOOKUP(CONCATENATE(lookup!$E$3,$A25),HBdata,31,0))</f>
        <v>46.918870991576767</v>
      </c>
      <c r="Q25" s="39" t="str">
        <f>(VLOOKUP(CONCATENATE(lookup!$E$3,$A25),HBdata,32,0))</f>
        <v>*</v>
      </c>
    </row>
    <row r="26" spans="1:17" x14ac:dyDescent="0.25">
      <c r="A26" s="3"/>
      <c r="B26" t="s">
        <v>39</v>
      </c>
      <c r="C26" s="39" t="s">
        <v>96</v>
      </c>
      <c r="D26" s="39" t="s">
        <v>96</v>
      </c>
      <c r="E26" s="39" t="s">
        <v>96</v>
      </c>
      <c r="F26" s="39" t="s">
        <v>96</v>
      </c>
      <c r="G26" s="39" t="s">
        <v>96</v>
      </c>
      <c r="H26" s="39" t="s">
        <v>96</v>
      </c>
      <c r="I26" s="39" t="s">
        <v>96</v>
      </c>
      <c r="J26" s="39" t="s">
        <v>96</v>
      </c>
      <c r="K26" s="39" t="s">
        <v>96</v>
      </c>
      <c r="L26" s="39" t="s">
        <v>96</v>
      </c>
      <c r="M26" s="39" t="s">
        <v>96</v>
      </c>
      <c r="N26" s="39" t="s">
        <v>96</v>
      </c>
      <c r="O26" s="39" t="s">
        <v>96</v>
      </c>
      <c r="P26" s="39" t="s">
        <v>96</v>
      </c>
      <c r="Q26" s="39" t="s">
        <v>96</v>
      </c>
    </row>
    <row r="27" spans="1:17" x14ac:dyDescent="0.25">
      <c r="B27" s="13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B28" s="20" t="s">
        <v>94</v>
      </c>
    </row>
    <row r="29" spans="1:17" x14ac:dyDescent="0.25">
      <c r="B29" s="18" t="s">
        <v>79</v>
      </c>
    </row>
    <row r="30" spans="1:17" x14ac:dyDescent="0.25">
      <c r="B30" s="63" t="s">
        <v>91</v>
      </c>
    </row>
    <row r="31" spans="1:17" x14ac:dyDescent="0.25">
      <c r="B31" s="63" t="s">
        <v>92</v>
      </c>
    </row>
    <row r="32" spans="1:17" x14ac:dyDescent="0.25">
      <c r="B32" s="64" t="s">
        <v>93</v>
      </c>
    </row>
    <row r="33" spans="2:2" x14ac:dyDescent="0.25">
      <c r="B33" s="64" t="s">
        <v>95</v>
      </c>
    </row>
    <row r="34" spans="2:2" ht="15.75" x14ac:dyDescent="0.25">
      <c r="B34" s="19" t="s">
        <v>65</v>
      </c>
    </row>
    <row r="35" spans="2:2" x14ac:dyDescent="0.25">
      <c r="B35" s="20" t="s">
        <v>66</v>
      </c>
    </row>
  </sheetData>
  <mergeCells count="2">
    <mergeCell ref="C17:Q17"/>
    <mergeCell ref="C6:Q6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3</xdr:col>
                    <xdr:colOff>28575</xdr:colOff>
                    <xdr:row>3</xdr:row>
                    <xdr:rowOff>0</xdr:rowOff>
                  </from>
                  <to>
                    <xdr:col>4</xdr:col>
                    <xdr:colOff>285750</xdr:colOff>
                    <xdr:row>4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2"/>
  <sheetViews>
    <sheetView zoomScale="60" zoomScaleNormal="60" workbookViewId="0">
      <selection activeCell="N9" sqref="N9"/>
    </sheetView>
  </sheetViews>
  <sheetFormatPr defaultRowHeight="15" x14ac:dyDescent="0.25"/>
  <cols>
    <col min="1" max="1" width="9.140625" style="6"/>
    <col min="2" max="2" width="11.5703125" style="6" bestFit="1" customWidth="1"/>
    <col min="3" max="16" width="9.140625" style="6"/>
    <col min="17" max="17" width="9.28515625" style="6" customWidth="1"/>
    <col min="18" max="16384" width="9.140625" style="6"/>
  </cols>
  <sheetData>
    <row r="1" spans="1:32" x14ac:dyDescent="0.25">
      <c r="C1" s="69" t="s">
        <v>40</v>
      </c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 t="s">
        <v>51</v>
      </c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</row>
    <row r="2" spans="1:32" x14ac:dyDescent="0.25">
      <c r="A2" s="6" t="s">
        <v>17</v>
      </c>
      <c r="C2" s="6" t="s">
        <v>0</v>
      </c>
      <c r="D2" s="6" t="s">
        <v>1</v>
      </c>
      <c r="E2" s="6" t="s">
        <v>2</v>
      </c>
      <c r="F2" s="6" t="s">
        <v>3</v>
      </c>
      <c r="G2" s="6" t="s">
        <v>4</v>
      </c>
      <c r="H2" s="6" t="s">
        <v>5</v>
      </c>
      <c r="I2" s="6" t="s">
        <v>6</v>
      </c>
      <c r="J2" s="6" t="s">
        <v>7</v>
      </c>
      <c r="K2" s="6" t="s">
        <v>8</v>
      </c>
      <c r="L2" s="6" t="s">
        <v>9</v>
      </c>
      <c r="M2" s="6" t="s">
        <v>10</v>
      </c>
      <c r="N2" s="6" t="s">
        <v>13</v>
      </c>
      <c r="O2" s="6" t="s">
        <v>14</v>
      </c>
      <c r="P2" s="6" t="s">
        <v>11</v>
      </c>
      <c r="Q2" s="6" t="s">
        <v>15</v>
      </c>
      <c r="R2" s="6" t="s">
        <v>0</v>
      </c>
      <c r="S2" s="6" t="s">
        <v>1</v>
      </c>
      <c r="T2" s="6" t="s">
        <v>2</v>
      </c>
      <c r="U2" s="6" t="s">
        <v>3</v>
      </c>
      <c r="V2" s="6" t="s">
        <v>4</v>
      </c>
      <c r="W2" s="6" t="s">
        <v>5</v>
      </c>
      <c r="X2" s="6" t="s">
        <v>6</v>
      </c>
      <c r="Y2" s="6" t="s">
        <v>7</v>
      </c>
      <c r="Z2" s="6" t="s">
        <v>8</v>
      </c>
      <c r="AA2" s="6" t="s">
        <v>9</v>
      </c>
      <c r="AB2" s="6" t="s">
        <v>10</v>
      </c>
      <c r="AC2" s="6" t="s">
        <v>13</v>
      </c>
      <c r="AD2" s="6" t="s">
        <v>14</v>
      </c>
      <c r="AE2" s="6" t="s">
        <v>11</v>
      </c>
      <c r="AF2" s="6" t="s">
        <v>15</v>
      </c>
    </row>
    <row r="4" spans="1:32" x14ac:dyDescent="0.25">
      <c r="A4" s="53" t="s">
        <v>19</v>
      </c>
      <c r="B4" s="6" t="s">
        <v>0</v>
      </c>
      <c r="C4" s="54">
        <v>65007</v>
      </c>
      <c r="D4" s="54">
        <v>4607</v>
      </c>
      <c r="E4" s="54">
        <v>1196</v>
      </c>
      <c r="F4" s="54">
        <v>1807</v>
      </c>
      <c r="G4" s="54">
        <v>3903</v>
      </c>
      <c r="H4" s="54">
        <v>3581</v>
      </c>
      <c r="I4" s="54">
        <v>7940</v>
      </c>
      <c r="J4" s="54">
        <v>15082</v>
      </c>
      <c r="K4" s="54">
        <v>4013</v>
      </c>
      <c r="L4" s="54">
        <v>5188</v>
      </c>
      <c r="M4" s="54">
        <v>11430</v>
      </c>
      <c r="N4" s="54">
        <v>351</v>
      </c>
      <c r="O4" s="54">
        <v>245</v>
      </c>
      <c r="P4" s="54">
        <v>5465</v>
      </c>
      <c r="Q4" s="54">
        <v>199</v>
      </c>
      <c r="R4" s="55">
        <v>52.411981540069085</v>
      </c>
      <c r="S4" s="55">
        <v>58.429616852892309</v>
      </c>
      <c r="T4" s="55">
        <v>53.517093252192588</v>
      </c>
      <c r="U4" s="55">
        <v>61.949329767904281</v>
      </c>
      <c r="V4" s="55">
        <v>47.612076852698991</v>
      </c>
      <c r="W4" s="55">
        <v>51.703725093849258</v>
      </c>
      <c r="X4" s="55">
        <v>57.589648369502143</v>
      </c>
      <c r="Y4" s="55">
        <v>53.512441412001799</v>
      </c>
      <c r="Z4" s="55">
        <v>62.769817931552268</v>
      </c>
      <c r="AA4" s="55">
        <v>34.775147968656789</v>
      </c>
      <c r="AB4" s="55">
        <v>52.029278418091444</v>
      </c>
      <c r="AC4" s="55">
        <v>80.597014925373131</v>
      </c>
      <c r="AD4" s="55">
        <v>49.94903160040775</v>
      </c>
      <c r="AE4" s="55">
        <v>59.530941928737164</v>
      </c>
      <c r="AF4" s="55">
        <v>38.77630553390491</v>
      </c>
    </row>
    <row r="5" spans="1:32" x14ac:dyDescent="0.25">
      <c r="A5" s="53" t="s">
        <v>21</v>
      </c>
      <c r="B5" s="6">
        <v>1</v>
      </c>
      <c r="C5" s="54">
        <v>12911</v>
      </c>
      <c r="D5" s="54">
        <v>1197</v>
      </c>
      <c r="E5" s="54">
        <v>96</v>
      </c>
      <c r="F5" s="54">
        <v>195</v>
      </c>
      <c r="G5" s="54">
        <v>887</v>
      </c>
      <c r="H5" s="54">
        <v>556</v>
      </c>
      <c r="I5" s="54">
        <v>498</v>
      </c>
      <c r="J5" s="54">
        <v>5828</v>
      </c>
      <c r="K5" s="54">
        <v>358</v>
      </c>
      <c r="L5" s="54">
        <v>1360</v>
      </c>
      <c r="M5" s="54">
        <v>1090</v>
      </c>
      <c r="N5" s="54" t="s">
        <v>52</v>
      </c>
      <c r="O5" s="54" t="s">
        <v>52</v>
      </c>
      <c r="P5" s="54">
        <v>846</v>
      </c>
      <c r="Q5" s="54" t="s">
        <v>52</v>
      </c>
      <c r="R5" s="55">
        <v>49.11665347860491</v>
      </c>
      <c r="S5" s="55">
        <v>44.715902723299337</v>
      </c>
      <c r="T5" s="55">
        <v>64.171122994652407</v>
      </c>
      <c r="U5" s="55">
        <v>62.903225806451609</v>
      </c>
      <c r="V5" s="55">
        <v>51.850119833986092</v>
      </c>
      <c r="W5" s="55">
        <v>48.126027871548516</v>
      </c>
      <c r="X5" s="55">
        <v>72.945656950344215</v>
      </c>
      <c r="Y5" s="55">
        <v>56.033612475843441</v>
      </c>
      <c r="Z5" s="55">
        <v>65.591791865152075</v>
      </c>
      <c r="AA5" s="55">
        <v>33.656701643238961</v>
      </c>
      <c r="AB5" s="55">
        <v>38.447971781305114</v>
      </c>
      <c r="AC5" s="55" t="s">
        <v>52</v>
      </c>
      <c r="AD5" s="55" t="s">
        <v>52</v>
      </c>
      <c r="AE5" s="55">
        <v>47.562826783605999</v>
      </c>
      <c r="AF5" s="55" t="s">
        <v>52</v>
      </c>
    </row>
    <row r="6" spans="1:32" x14ac:dyDescent="0.25">
      <c r="A6" s="53" t="s">
        <v>22</v>
      </c>
      <c r="B6" s="6">
        <v>2</v>
      </c>
      <c r="C6" s="54">
        <v>10956</v>
      </c>
      <c r="D6" s="54">
        <v>870</v>
      </c>
      <c r="E6" s="54">
        <v>206</v>
      </c>
      <c r="F6" s="54">
        <v>339</v>
      </c>
      <c r="G6" s="54">
        <v>810</v>
      </c>
      <c r="H6" s="54">
        <v>752</v>
      </c>
      <c r="I6" s="54">
        <v>995</v>
      </c>
      <c r="J6" s="54">
        <v>2429</v>
      </c>
      <c r="K6" s="54">
        <v>564</v>
      </c>
      <c r="L6" s="54">
        <v>1271</v>
      </c>
      <c r="M6" s="54">
        <v>1809</v>
      </c>
      <c r="N6" s="54">
        <v>10</v>
      </c>
      <c r="O6" s="54">
        <v>8</v>
      </c>
      <c r="P6" s="54">
        <v>821</v>
      </c>
      <c r="Q6" s="54">
        <v>72</v>
      </c>
      <c r="R6" s="55">
        <v>43.838378988308165</v>
      </c>
      <c r="S6" s="55">
        <v>45.22769806612601</v>
      </c>
      <c r="T6" s="55">
        <v>55.257510729613735</v>
      </c>
      <c r="U6" s="55">
        <v>40.593940845407737</v>
      </c>
      <c r="V6" s="55">
        <v>49.586776859504134</v>
      </c>
      <c r="W6" s="55">
        <v>45.303933971926014</v>
      </c>
      <c r="X6" s="55">
        <v>48.899154708079415</v>
      </c>
      <c r="Y6" s="55">
        <v>48.58</v>
      </c>
      <c r="Z6" s="55">
        <v>46.029543785195465</v>
      </c>
      <c r="AA6" s="55">
        <v>31.946713585522183</v>
      </c>
      <c r="AB6" s="55">
        <v>39.981434822967771</v>
      </c>
      <c r="AC6" s="55">
        <v>16.863406408094434</v>
      </c>
      <c r="AD6" s="55">
        <v>57.971014492753625</v>
      </c>
      <c r="AE6" s="55">
        <v>51.031824962705123</v>
      </c>
      <c r="AF6" s="55">
        <v>59.113300492610833</v>
      </c>
    </row>
    <row r="7" spans="1:32" x14ac:dyDescent="0.25">
      <c r="A7" s="53" t="s">
        <v>23</v>
      </c>
      <c r="B7" s="6">
        <v>3</v>
      </c>
      <c r="C7" s="54">
        <v>10024</v>
      </c>
      <c r="D7" s="54">
        <v>453</v>
      </c>
      <c r="E7" s="54">
        <v>334</v>
      </c>
      <c r="F7" s="54">
        <v>399</v>
      </c>
      <c r="G7" s="54">
        <v>674</v>
      </c>
      <c r="H7" s="54">
        <v>546</v>
      </c>
      <c r="I7" s="54">
        <v>1539</v>
      </c>
      <c r="J7" s="54">
        <v>1892</v>
      </c>
      <c r="K7" s="54">
        <v>863</v>
      </c>
      <c r="L7" s="54">
        <v>816</v>
      </c>
      <c r="M7" s="54">
        <v>1531</v>
      </c>
      <c r="N7" s="54">
        <v>27</v>
      </c>
      <c r="O7" s="54">
        <v>62</v>
      </c>
      <c r="P7" s="54">
        <v>801</v>
      </c>
      <c r="Q7" s="54">
        <v>87</v>
      </c>
      <c r="R7" s="55">
        <v>41.709837013735452</v>
      </c>
      <c r="S7" s="55">
        <v>35.099953509995345</v>
      </c>
      <c r="T7" s="55">
        <v>45.355784899511136</v>
      </c>
      <c r="U7" s="55">
        <v>38.976262576926835</v>
      </c>
      <c r="V7" s="55">
        <v>39.346176298890832</v>
      </c>
      <c r="W7" s="55">
        <v>45.77081062955822</v>
      </c>
      <c r="X7" s="55">
        <v>59.565739056391998</v>
      </c>
      <c r="Y7" s="55">
        <v>46.713742531233024</v>
      </c>
      <c r="Z7" s="55">
        <v>41.382948115469453</v>
      </c>
      <c r="AA7" s="55">
        <v>29.7723292469352</v>
      </c>
      <c r="AB7" s="55">
        <v>37.599155185539921</v>
      </c>
      <c r="AC7" s="55">
        <v>20.689655172413794</v>
      </c>
      <c r="AD7" s="55">
        <v>41.891891891891895</v>
      </c>
      <c r="AE7" s="55">
        <v>41.992136304062903</v>
      </c>
      <c r="AF7" s="55">
        <v>24.294889695615748</v>
      </c>
    </row>
    <row r="8" spans="1:32" x14ac:dyDescent="0.25">
      <c r="A8" s="53" t="s">
        <v>24</v>
      </c>
      <c r="B8" s="6">
        <v>4</v>
      </c>
      <c r="C8" s="54">
        <v>9872</v>
      </c>
      <c r="D8" s="54">
        <v>403</v>
      </c>
      <c r="E8" s="54">
        <v>340</v>
      </c>
      <c r="F8" s="54">
        <v>172</v>
      </c>
      <c r="G8" s="54">
        <v>567</v>
      </c>
      <c r="H8" s="54">
        <v>637</v>
      </c>
      <c r="I8" s="54">
        <v>1738</v>
      </c>
      <c r="J8" s="54">
        <v>1686</v>
      </c>
      <c r="K8" s="54">
        <v>930</v>
      </c>
      <c r="L8" s="54">
        <v>584</v>
      </c>
      <c r="M8" s="54">
        <v>1537</v>
      </c>
      <c r="N8" s="54" t="s">
        <v>90</v>
      </c>
      <c r="O8" s="54" t="s">
        <v>90</v>
      </c>
      <c r="P8" s="54">
        <v>1142</v>
      </c>
      <c r="Q8" s="54" t="s">
        <v>90</v>
      </c>
      <c r="R8" s="55">
        <v>40.791028618179112</v>
      </c>
      <c r="S8" s="55">
        <v>37.82971932788886</v>
      </c>
      <c r="T8" s="55">
        <v>44.819404165568152</v>
      </c>
      <c r="U8" s="55">
        <v>34.838971035041524</v>
      </c>
      <c r="V8" s="55">
        <v>43.977352051500816</v>
      </c>
      <c r="W8" s="55">
        <v>43.949220367048433</v>
      </c>
      <c r="X8" s="55">
        <v>45.108879026188063</v>
      </c>
      <c r="Y8" s="55">
        <v>43.750162181799304</v>
      </c>
      <c r="Z8" s="55">
        <v>47.906042342760003</v>
      </c>
      <c r="AA8" s="55">
        <v>23.318027550409266</v>
      </c>
      <c r="AB8" s="55">
        <v>39.050788891994209</v>
      </c>
      <c r="AC8" s="54" t="s">
        <v>90</v>
      </c>
      <c r="AD8" s="54" t="s">
        <v>90</v>
      </c>
      <c r="AE8" s="55">
        <v>45.96128305227996</v>
      </c>
      <c r="AF8" s="54" t="s">
        <v>90</v>
      </c>
    </row>
    <row r="9" spans="1:32" x14ac:dyDescent="0.25">
      <c r="A9" s="53" t="s">
        <v>25</v>
      </c>
      <c r="B9" s="6">
        <v>5</v>
      </c>
      <c r="C9" s="54">
        <v>8718</v>
      </c>
      <c r="D9" s="54">
        <v>289</v>
      </c>
      <c r="E9" s="54">
        <v>65</v>
      </c>
      <c r="F9" s="54">
        <v>104</v>
      </c>
      <c r="G9" s="54">
        <v>586</v>
      </c>
      <c r="H9" s="54">
        <v>593</v>
      </c>
      <c r="I9" s="54">
        <v>1835</v>
      </c>
      <c r="J9" s="54">
        <v>1706</v>
      </c>
      <c r="K9" s="54">
        <v>264</v>
      </c>
      <c r="L9" s="54">
        <v>391</v>
      </c>
      <c r="M9" s="54">
        <v>2263</v>
      </c>
      <c r="N9" s="54" t="s">
        <v>90</v>
      </c>
      <c r="O9" s="54" t="s">
        <v>90</v>
      </c>
      <c r="P9" s="54">
        <v>607</v>
      </c>
      <c r="Q9" s="54" t="s">
        <v>90</v>
      </c>
      <c r="R9" s="55">
        <v>35.556824438689155</v>
      </c>
      <c r="S9" s="55">
        <v>31.13217709792093</v>
      </c>
      <c r="T9" s="55">
        <v>29.898804047838084</v>
      </c>
      <c r="U9" s="55">
        <v>40.880503144654085</v>
      </c>
      <c r="V9" s="55">
        <v>31.658562938951917</v>
      </c>
      <c r="W9" s="55">
        <v>40.381341504937012</v>
      </c>
      <c r="X9" s="55">
        <v>39.606311109192546</v>
      </c>
      <c r="Y9" s="55">
        <v>34.964031725862313</v>
      </c>
      <c r="Z9" s="55">
        <v>44.339939536446082</v>
      </c>
      <c r="AA9" s="55">
        <v>23.638232271325798</v>
      </c>
      <c r="AB9" s="55">
        <v>34.28268444175125</v>
      </c>
      <c r="AC9" s="54" t="s">
        <v>90</v>
      </c>
      <c r="AD9" s="54" t="s">
        <v>90</v>
      </c>
      <c r="AE9" s="55">
        <v>43.344758640388463</v>
      </c>
      <c r="AF9" s="54" t="s">
        <v>90</v>
      </c>
    </row>
    <row r="10" spans="1:32" x14ac:dyDescent="0.25">
      <c r="A10" s="53" t="s">
        <v>20</v>
      </c>
      <c r="B10" s="6" t="s">
        <v>39</v>
      </c>
      <c r="C10" s="54">
        <v>12526</v>
      </c>
      <c r="D10" s="54">
        <v>1395</v>
      </c>
      <c r="E10" s="54">
        <v>155</v>
      </c>
      <c r="F10" s="54">
        <v>598</v>
      </c>
      <c r="G10" s="54">
        <v>379</v>
      </c>
      <c r="H10" s="54">
        <v>497</v>
      </c>
      <c r="I10" s="54">
        <v>1335</v>
      </c>
      <c r="J10" s="54">
        <v>1541</v>
      </c>
      <c r="K10" s="54">
        <v>1034</v>
      </c>
      <c r="L10" s="54">
        <v>766</v>
      </c>
      <c r="M10" s="54">
        <v>3200</v>
      </c>
      <c r="N10" s="54">
        <v>283</v>
      </c>
      <c r="O10" s="54">
        <v>57</v>
      </c>
      <c r="P10" s="54">
        <v>1248</v>
      </c>
      <c r="Q10" s="54">
        <v>38</v>
      </c>
      <c r="R10" s="55" t="s">
        <v>52</v>
      </c>
      <c r="S10" s="55" t="s">
        <v>52</v>
      </c>
      <c r="T10" s="55" t="s">
        <v>52</v>
      </c>
      <c r="U10" s="55" t="s">
        <v>52</v>
      </c>
      <c r="V10" s="55" t="s">
        <v>52</v>
      </c>
      <c r="W10" s="55" t="s">
        <v>52</v>
      </c>
      <c r="X10" s="55" t="s">
        <v>52</v>
      </c>
      <c r="Y10" s="55" t="s">
        <v>52</v>
      </c>
      <c r="Z10" s="55" t="s">
        <v>52</v>
      </c>
      <c r="AA10" s="55" t="s">
        <v>52</v>
      </c>
      <c r="AB10" s="55" t="s">
        <v>52</v>
      </c>
      <c r="AC10" s="55" t="s">
        <v>52</v>
      </c>
      <c r="AD10" s="55" t="s">
        <v>52</v>
      </c>
      <c r="AE10" s="55" t="s">
        <v>52</v>
      </c>
      <c r="AF10" s="55" t="s">
        <v>52</v>
      </c>
    </row>
    <row r="11" spans="1:32" x14ac:dyDescent="0.25">
      <c r="A11" s="53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</row>
    <row r="12" spans="1:32" x14ac:dyDescent="0.25">
      <c r="A12" s="53" t="s">
        <v>26</v>
      </c>
      <c r="B12" s="6" t="s">
        <v>0</v>
      </c>
      <c r="C12" s="54">
        <v>64844</v>
      </c>
      <c r="D12" s="54">
        <v>4644</v>
      </c>
      <c r="E12" s="54">
        <v>1257</v>
      </c>
      <c r="F12" s="54">
        <v>1865</v>
      </c>
      <c r="G12" s="54">
        <v>3773</v>
      </c>
      <c r="H12" s="54">
        <v>3694</v>
      </c>
      <c r="I12" s="54">
        <v>7769</v>
      </c>
      <c r="J12" s="54">
        <v>14858</v>
      </c>
      <c r="K12" s="54">
        <v>3935</v>
      </c>
      <c r="L12" s="54">
        <v>5420</v>
      </c>
      <c r="M12" s="54">
        <v>11457</v>
      </c>
      <c r="N12" s="54">
        <v>300</v>
      </c>
      <c r="O12" s="54">
        <v>198</v>
      </c>
      <c r="P12" s="54">
        <v>5503</v>
      </c>
      <c r="Q12" s="54">
        <v>171</v>
      </c>
      <c r="R12" s="55">
        <v>52.380948534288265</v>
      </c>
      <c r="S12" s="55">
        <v>59.801434513308521</v>
      </c>
      <c r="T12" s="55">
        <v>56.893274192088356</v>
      </c>
      <c r="U12" s="55">
        <v>64.9599442702891</v>
      </c>
      <c r="V12" s="55">
        <v>46.273470939573443</v>
      </c>
      <c r="W12" s="55">
        <v>53.442513852519497</v>
      </c>
      <c r="X12" s="55">
        <v>57.097291020534151</v>
      </c>
      <c r="Y12" s="55">
        <v>52.428219070773508</v>
      </c>
      <c r="Z12" s="55">
        <v>62.075057973529361</v>
      </c>
      <c r="AA12" s="55">
        <v>36.600601006178877</v>
      </c>
      <c r="AB12" s="55">
        <v>51.461142502942053</v>
      </c>
      <c r="AC12" s="55">
        <v>69.60556844547564</v>
      </c>
      <c r="AD12" s="55">
        <v>41.053286336305206</v>
      </c>
      <c r="AE12" s="55">
        <v>60.439319055464026</v>
      </c>
      <c r="AF12" s="55">
        <v>33.821202531645568</v>
      </c>
    </row>
    <row r="13" spans="1:32" x14ac:dyDescent="0.25">
      <c r="A13" s="53" t="s">
        <v>16</v>
      </c>
      <c r="B13" s="6">
        <v>1</v>
      </c>
      <c r="C13" s="54">
        <v>12640</v>
      </c>
      <c r="D13" s="54">
        <v>1310</v>
      </c>
      <c r="E13" s="54">
        <v>98</v>
      </c>
      <c r="F13" s="54">
        <v>193</v>
      </c>
      <c r="G13" s="54">
        <v>896</v>
      </c>
      <c r="H13" s="54">
        <v>520</v>
      </c>
      <c r="I13" s="54">
        <v>403</v>
      </c>
      <c r="J13" s="54">
        <v>5593</v>
      </c>
      <c r="K13" s="54">
        <v>330</v>
      </c>
      <c r="L13" s="54">
        <v>1334</v>
      </c>
      <c r="M13" s="54">
        <v>1140</v>
      </c>
      <c r="N13" s="54" t="s">
        <v>52</v>
      </c>
      <c r="O13" s="54" t="s">
        <v>52</v>
      </c>
      <c r="P13" s="54">
        <v>823</v>
      </c>
      <c r="Q13" s="54" t="s">
        <v>52</v>
      </c>
      <c r="R13" s="55">
        <v>48.271542703511912</v>
      </c>
      <c r="S13" s="55">
        <v>49.696509863429441</v>
      </c>
      <c r="T13" s="55">
        <v>66.216216216216225</v>
      </c>
      <c r="U13" s="55">
        <v>64.013266998341635</v>
      </c>
      <c r="V13" s="55">
        <v>52.848885218827412</v>
      </c>
      <c r="W13" s="55">
        <v>45.045045045045043</v>
      </c>
      <c r="X13" s="55">
        <v>60.912938331318017</v>
      </c>
      <c r="Y13" s="55">
        <v>53.648336258908614</v>
      </c>
      <c r="Z13" s="55">
        <v>61.349693251533743</v>
      </c>
      <c r="AA13" s="55">
        <v>33.476373309242391</v>
      </c>
      <c r="AB13" s="55">
        <v>39.751726061789526</v>
      </c>
      <c r="AC13" s="55" t="s">
        <v>52</v>
      </c>
      <c r="AD13" s="55" t="s">
        <v>52</v>
      </c>
      <c r="AE13" s="55">
        <v>46.434213495824871</v>
      </c>
      <c r="AF13" s="55" t="s">
        <v>52</v>
      </c>
    </row>
    <row r="14" spans="1:32" x14ac:dyDescent="0.25">
      <c r="A14" s="53" t="s">
        <v>18</v>
      </c>
      <c r="B14" s="6">
        <v>2</v>
      </c>
      <c r="C14" s="54">
        <v>10990</v>
      </c>
      <c r="D14" s="54">
        <v>924</v>
      </c>
      <c r="E14" s="54">
        <v>171</v>
      </c>
      <c r="F14" s="54">
        <v>343</v>
      </c>
      <c r="G14" s="54">
        <v>724</v>
      </c>
      <c r="H14" s="54">
        <v>819</v>
      </c>
      <c r="I14" s="54">
        <v>983</v>
      </c>
      <c r="J14" s="54">
        <v>2423</v>
      </c>
      <c r="K14" s="54">
        <v>572</v>
      </c>
      <c r="L14" s="54">
        <v>1311</v>
      </c>
      <c r="M14" s="54">
        <v>1797</v>
      </c>
      <c r="N14" s="54">
        <v>21</v>
      </c>
      <c r="O14" s="54">
        <v>7</v>
      </c>
      <c r="P14" s="54">
        <v>820</v>
      </c>
      <c r="Q14" s="54">
        <v>75</v>
      </c>
      <c r="R14" s="55">
        <v>44.039270687237028</v>
      </c>
      <c r="S14" s="55">
        <v>48.514123700514538</v>
      </c>
      <c r="T14" s="55">
        <v>47.107438016528924</v>
      </c>
      <c r="U14" s="55">
        <v>41.967453811329989</v>
      </c>
      <c r="V14" s="55">
        <v>44.757665677546989</v>
      </c>
      <c r="W14" s="55">
        <v>49.230584275066121</v>
      </c>
      <c r="X14" s="55">
        <v>48.888446809568812</v>
      </c>
      <c r="Y14" s="55">
        <v>48.21890547263682</v>
      </c>
      <c r="Z14" s="55">
        <v>46.993098915543875</v>
      </c>
      <c r="AA14" s="55">
        <v>33.337571519389698</v>
      </c>
      <c r="AB14" s="55">
        <v>38.950904952855744</v>
      </c>
      <c r="AC14" s="55">
        <v>35.353535353535349</v>
      </c>
      <c r="AD14" s="55">
        <v>44.303797468354432</v>
      </c>
      <c r="AE14" s="55">
        <v>51.404212637913737</v>
      </c>
      <c r="AF14" s="55">
        <v>62.709030100334445</v>
      </c>
    </row>
    <row r="15" spans="1:32" x14ac:dyDescent="0.25">
      <c r="A15" s="53" t="s">
        <v>28</v>
      </c>
      <c r="B15" s="6">
        <v>3</v>
      </c>
      <c r="C15" s="54">
        <v>10378</v>
      </c>
      <c r="D15" s="54">
        <v>540</v>
      </c>
      <c r="E15" s="54">
        <v>357</v>
      </c>
      <c r="F15" s="54">
        <v>447</v>
      </c>
      <c r="G15" s="54">
        <v>709</v>
      </c>
      <c r="H15" s="54">
        <v>588</v>
      </c>
      <c r="I15" s="54">
        <v>1611</v>
      </c>
      <c r="J15" s="54">
        <v>1949</v>
      </c>
      <c r="K15" s="54">
        <v>876</v>
      </c>
      <c r="L15" s="54">
        <v>842</v>
      </c>
      <c r="M15" s="54">
        <v>1473</v>
      </c>
      <c r="N15" s="54">
        <v>29</v>
      </c>
      <c r="O15" s="54">
        <v>57</v>
      </c>
      <c r="P15" s="54">
        <v>821</v>
      </c>
      <c r="Q15" s="54">
        <v>79</v>
      </c>
      <c r="R15" s="55">
        <v>43.256265656325674</v>
      </c>
      <c r="S15" s="55">
        <v>42.539782574444622</v>
      </c>
      <c r="T15" s="55">
        <v>48.937628512679915</v>
      </c>
      <c r="U15" s="55">
        <v>44.174325526237766</v>
      </c>
      <c r="V15" s="55">
        <v>41.777149254610805</v>
      </c>
      <c r="W15" s="55">
        <v>49.919347992189493</v>
      </c>
      <c r="X15" s="55">
        <v>63.171515959532591</v>
      </c>
      <c r="Y15" s="55">
        <v>47.556303833296731</v>
      </c>
      <c r="Z15" s="55">
        <v>42.337248078874872</v>
      </c>
      <c r="AA15" s="55">
        <v>30.505035866966161</v>
      </c>
      <c r="AB15" s="55">
        <v>35.722080756638775</v>
      </c>
      <c r="AC15" s="55">
        <v>22.222222222222221</v>
      </c>
      <c r="AD15" s="55">
        <v>40.225829216654908</v>
      </c>
      <c r="AE15" s="55">
        <v>43.658601435788356</v>
      </c>
      <c r="AF15" s="55">
        <v>22.436807725078101</v>
      </c>
    </row>
    <row r="16" spans="1:32" x14ac:dyDescent="0.25">
      <c r="A16" s="53" t="s">
        <v>29</v>
      </c>
      <c r="B16" s="6">
        <v>4</v>
      </c>
      <c r="C16" s="54">
        <v>10003</v>
      </c>
      <c r="D16" s="54">
        <v>481</v>
      </c>
      <c r="E16" s="54">
        <v>396</v>
      </c>
      <c r="F16" s="54">
        <v>168</v>
      </c>
      <c r="G16" s="54">
        <v>499</v>
      </c>
      <c r="H16" s="54">
        <v>670</v>
      </c>
      <c r="I16" s="54">
        <v>1813</v>
      </c>
      <c r="J16" s="54">
        <v>1591</v>
      </c>
      <c r="K16" s="54">
        <v>1014</v>
      </c>
      <c r="L16" s="54">
        <v>644</v>
      </c>
      <c r="M16" s="54">
        <v>1447</v>
      </c>
      <c r="N16" s="54" t="s">
        <v>90</v>
      </c>
      <c r="O16" s="54" t="s">
        <v>90</v>
      </c>
      <c r="P16" s="54">
        <v>1150</v>
      </c>
      <c r="Q16" s="54" t="s">
        <v>90</v>
      </c>
      <c r="R16" s="55">
        <v>41.386871883986018</v>
      </c>
      <c r="S16" s="55">
        <v>45.748525775156935</v>
      </c>
      <c r="T16" s="55">
        <v>52.807040938791836</v>
      </c>
      <c r="U16" s="55">
        <v>34.73227206946455</v>
      </c>
      <c r="V16" s="55">
        <v>38.960024984384759</v>
      </c>
      <c r="W16" s="55">
        <v>46.498716080227631</v>
      </c>
      <c r="X16" s="55">
        <v>47.550356693243813</v>
      </c>
      <c r="Y16" s="55">
        <v>40.97241894362751</v>
      </c>
      <c r="Z16" s="55">
        <v>52.768526228143216</v>
      </c>
      <c r="AA16" s="55">
        <v>25.784753363228702</v>
      </c>
      <c r="AB16" s="55">
        <v>36.070395852029122</v>
      </c>
      <c r="AC16" s="54" t="s">
        <v>90</v>
      </c>
      <c r="AD16" s="54" t="s">
        <v>90</v>
      </c>
      <c r="AE16" s="55">
        <v>46.536095823891223</v>
      </c>
      <c r="AF16" s="54" t="s">
        <v>90</v>
      </c>
    </row>
    <row r="17" spans="1:32" x14ac:dyDescent="0.25">
      <c r="A17" s="53" t="s">
        <v>31</v>
      </c>
      <c r="B17" s="6">
        <v>5</v>
      </c>
      <c r="C17" s="54">
        <v>9183</v>
      </c>
      <c r="D17" s="54">
        <v>362</v>
      </c>
      <c r="E17" s="54">
        <v>85</v>
      </c>
      <c r="F17" s="54">
        <v>72</v>
      </c>
      <c r="G17" s="54">
        <v>584</v>
      </c>
      <c r="H17" s="54">
        <v>627</v>
      </c>
      <c r="I17" s="54">
        <v>1969</v>
      </c>
      <c r="J17" s="54">
        <v>1878</v>
      </c>
      <c r="K17" s="54">
        <v>248</v>
      </c>
      <c r="L17" s="54">
        <v>416</v>
      </c>
      <c r="M17" s="54">
        <v>2309</v>
      </c>
      <c r="N17" s="54" t="s">
        <v>90</v>
      </c>
      <c r="O17" s="54" t="s">
        <v>90</v>
      </c>
      <c r="P17" s="54">
        <v>617</v>
      </c>
      <c r="Q17" s="54" t="s">
        <v>90</v>
      </c>
      <c r="R17" s="55">
        <v>37.494640997897235</v>
      </c>
      <c r="S17" s="55">
        <v>40.030963175937188</v>
      </c>
      <c r="T17" s="55">
        <v>38.81278538812785</v>
      </c>
      <c r="U17" s="55">
        <v>28.059236165237724</v>
      </c>
      <c r="V17" s="55">
        <v>31.350654928065275</v>
      </c>
      <c r="W17" s="55">
        <v>42.499830542940416</v>
      </c>
      <c r="X17" s="55">
        <v>43.073086430555861</v>
      </c>
      <c r="Y17" s="55">
        <v>38.264058679706601</v>
      </c>
      <c r="Z17" s="55">
        <v>41.800101129276932</v>
      </c>
      <c r="AA17" s="55">
        <v>25.469907549133655</v>
      </c>
      <c r="AB17" s="55">
        <v>34.737475552881001</v>
      </c>
      <c r="AC17" s="54" t="s">
        <v>90</v>
      </c>
      <c r="AD17" s="54" t="s">
        <v>90</v>
      </c>
      <c r="AE17" s="55">
        <v>44.526232229198236</v>
      </c>
      <c r="AF17" s="54" t="s">
        <v>90</v>
      </c>
    </row>
    <row r="18" spans="1:32" x14ac:dyDescent="0.25">
      <c r="A18" s="53" t="s">
        <v>27</v>
      </c>
      <c r="B18" s="6" t="s">
        <v>39</v>
      </c>
      <c r="C18" s="54">
        <v>11650</v>
      </c>
      <c r="D18" s="54">
        <v>1027</v>
      </c>
      <c r="E18" s="54">
        <v>150</v>
      </c>
      <c r="F18" s="54">
        <v>642</v>
      </c>
      <c r="G18" s="54">
        <v>361</v>
      </c>
      <c r="H18" s="54">
        <v>470</v>
      </c>
      <c r="I18" s="54">
        <v>990</v>
      </c>
      <c r="J18" s="54">
        <v>1424</v>
      </c>
      <c r="K18" s="54">
        <v>895</v>
      </c>
      <c r="L18" s="54">
        <v>873</v>
      </c>
      <c r="M18" s="54">
        <v>3291</v>
      </c>
      <c r="N18" s="54">
        <v>215</v>
      </c>
      <c r="O18" s="54">
        <v>24</v>
      </c>
      <c r="P18" s="54">
        <v>1272</v>
      </c>
      <c r="Q18" s="54">
        <v>16</v>
      </c>
      <c r="R18" s="55" t="s">
        <v>52</v>
      </c>
      <c r="S18" s="55" t="s">
        <v>52</v>
      </c>
      <c r="T18" s="55" t="s">
        <v>52</v>
      </c>
      <c r="U18" s="55" t="s">
        <v>52</v>
      </c>
      <c r="V18" s="55" t="s">
        <v>52</v>
      </c>
      <c r="W18" s="55" t="s">
        <v>52</v>
      </c>
      <c r="X18" s="55" t="s">
        <v>52</v>
      </c>
      <c r="Y18" s="55" t="s">
        <v>52</v>
      </c>
      <c r="Z18" s="55" t="s">
        <v>52</v>
      </c>
      <c r="AA18" s="55" t="s">
        <v>52</v>
      </c>
      <c r="AB18" s="55" t="s">
        <v>52</v>
      </c>
      <c r="AC18" s="55" t="s">
        <v>52</v>
      </c>
      <c r="AD18" s="55" t="s">
        <v>52</v>
      </c>
      <c r="AE18" s="55" t="s">
        <v>52</v>
      </c>
      <c r="AF18" s="55" t="s">
        <v>52</v>
      </c>
    </row>
    <row r="19" spans="1:32" x14ac:dyDescent="0.25">
      <c r="A19" s="53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</row>
    <row r="20" spans="1:32" x14ac:dyDescent="0.25">
      <c r="A20" s="53" t="s">
        <v>30</v>
      </c>
      <c r="B20" s="6" t="s">
        <v>0</v>
      </c>
      <c r="C20" s="54">
        <v>63341</v>
      </c>
      <c r="D20" s="54">
        <v>4417</v>
      </c>
      <c r="E20" s="54">
        <v>1204</v>
      </c>
      <c r="F20" s="54">
        <v>1735</v>
      </c>
      <c r="G20" s="54">
        <v>3630</v>
      </c>
      <c r="H20" s="54">
        <v>3588</v>
      </c>
      <c r="I20" s="54">
        <v>7914</v>
      </c>
      <c r="J20" s="54">
        <v>14795</v>
      </c>
      <c r="K20" s="54">
        <v>3937</v>
      </c>
      <c r="L20" s="54">
        <v>4952</v>
      </c>
      <c r="M20" s="54">
        <v>11313</v>
      </c>
      <c r="N20" s="54">
        <v>354</v>
      </c>
      <c r="O20" s="54">
        <v>143</v>
      </c>
      <c r="P20" s="54">
        <v>5195</v>
      </c>
      <c r="Q20" s="54">
        <v>164</v>
      </c>
      <c r="R20" s="55">
        <v>51.509436877539756</v>
      </c>
      <c r="S20" s="55">
        <v>57.78690669318123</v>
      </c>
      <c r="T20" s="55">
        <v>54.979679437417232</v>
      </c>
      <c r="U20" s="55">
        <v>61.829585545775281</v>
      </c>
      <c r="V20" s="55">
        <v>44.893517029854806</v>
      </c>
      <c r="W20" s="55">
        <v>52.308544603676758</v>
      </c>
      <c r="X20" s="55">
        <v>59.359155140859862</v>
      </c>
      <c r="Y20" s="55">
        <v>52.282477330713618</v>
      </c>
      <c r="Z20" s="55">
        <v>62.804090162234594</v>
      </c>
      <c r="AA20" s="55">
        <v>33.745153222893819</v>
      </c>
      <c r="AB20" s="55">
        <v>50.549146120231271</v>
      </c>
      <c r="AC20" s="55">
        <v>82.51748251748252</v>
      </c>
      <c r="AD20" s="55">
        <v>30.290192755772082</v>
      </c>
      <c r="AE20" s="55">
        <v>57.538100301258197</v>
      </c>
      <c r="AF20" s="55">
        <v>32.7410660810541</v>
      </c>
    </row>
    <row r="21" spans="1:32" x14ac:dyDescent="0.25">
      <c r="A21" s="53" t="s">
        <v>32</v>
      </c>
      <c r="B21" s="6">
        <v>1</v>
      </c>
      <c r="C21" s="54">
        <v>12171</v>
      </c>
      <c r="D21" s="54">
        <v>1256</v>
      </c>
      <c r="E21" s="54">
        <v>87</v>
      </c>
      <c r="F21" s="54">
        <v>197</v>
      </c>
      <c r="G21" s="54">
        <v>749</v>
      </c>
      <c r="H21" s="54">
        <v>566</v>
      </c>
      <c r="I21" s="54">
        <v>450</v>
      </c>
      <c r="J21" s="54">
        <v>5565</v>
      </c>
      <c r="K21" s="54">
        <v>314</v>
      </c>
      <c r="L21" s="54">
        <v>1150</v>
      </c>
      <c r="M21" s="54">
        <v>1033</v>
      </c>
      <c r="N21" s="54" t="s">
        <v>52</v>
      </c>
      <c r="O21" s="54" t="s">
        <v>52</v>
      </c>
      <c r="P21" s="54">
        <v>804</v>
      </c>
      <c r="Q21" s="54" t="s">
        <v>52</v>
      </c>
      <c r="R21" s="55">
        <v>46.80973808699666</v>
      </c>
      <c r="S21" s="55">
        <v>48.441838938599197</v>
      </c>
      <c r="T21" s="55">
        <v>58.546433378196504</v>
      </c>
      <c r="U21" s="55">
        <v>67.098092643051771</v>
      </c>
      <c r="V21" s="55">
        <v>44.639132248644138</v>
      </c>
      <c r="W21" s="55">
        <v>49.359030260748234</v>
      </c>
      <c r="X21" s="55">
        <v>70.532915360501562</v>
      </c>
      <c r="Y21" s="55">
        <v>53.61529938821716</v>
      </c>
      <c r="Z21" s="55">
        <v>59.267648169120427</v>
      </c>
      <c r="AA21" s="55">
        <v>29.181892001624036</v>
      </c>
      <c r="AB21" s="55">
        <v>35.839433785518509</v>
      </c>
      <c r="AC21" s="55" t="s">
        <v>52</v>
      </c>
      <c r="AD21" s="55" t="s">
        <v>52</v>
      </c>
      <c r="AE21" s="55">
        <v>45.398080180688872</v>
      </c>
      <c r="AF21" s="55" t="s">
        <v>52</v>
      </c>
    </row>
    <row r="22" spans="1:32" x14ac:dyDescent="0.25">
      <c r="A22" s="53" t="s">
        <v>34</v>
      </c>
      <c r="B22" s="6">
        <v>2</v>
      </c>
      <c r="C22" s="54">
        <v>10946</v>
      </c>
      <c r="D22" s="54">
        <v>1006</v>
      </c>
      <c r="E22" s="54">
        <v>185</v>
      </c>
      <c r="F22" s="54">
        <v>354</v>
      </c>
      <c r="G22" s="54">
        <v>715</v>
      </c>
      <c r="H22" s="54">
        <v>854</v>
      </c>
      <c r="I22" s="54">
        <v>1037</v>
      </c>
      <c r="J22" s="54">
        <v>2410</v>
      </c>
      <c r="K22" s="54">
        <v>626</v>
      </c>
      <c r="L22" s="54">
        <v>1155</v>
      </c>
      <c r="M22" s="54">
        <v>1716</v>
      </c>
      <c r="N22" s="54" t="s">
        <v>90</v>
      </c>
      <c r="O22" s="54" t="s">
        <v>90</v>
      </c>
      <c r="P22" s="54">
        <v>795</v>
      </c>
      <c r="Q22" s="54" t="s">
        <v>90</v>
      </c>
      <c r="R22" s="55">
        <v>44.17218516321433</v>
      </c>
      <c r="S22" s="55">
        <v>53.664781820121625</v>
      </c>
      <c r="T22" s="55">
        <v>52.259887005649716</v>
      </c>
      <c r="U22" s="55">
        <v>44.696969696969703</v>
      </c>
      <c r="V22" s="55">
        <v>44.673539518900341</v>
      </c>
      <c r="W22" s="55">
        <v>51.16836428999401</v>
      </c>
      <c r="X22" s="55">
        <v>52.927065788802125</v>
      </c>
      <c r="Y22" s="55">
        <v>47.974519757141437</v>
      </c>
      <c r="Z22" s="55">
        <v>52.166666666666664</v>
      </c>
      <c r="AA22" s="55">
        <v>29.735087403135697</v>
      </c>
      <c r="AB22" s="55">
        <v>36.887360275150471</v>
      </c>
      <c r="AC22" s="54" t="s">
        <v>90</v>
      </c>
      <c r="AD22" s="54" t="s">
        <v>90</v>
      </c>
      <c r="AE22" s="55">
        <v>50.348321722609242</v>
      </c>
      <c r="AF22" s="54" t="s">
        <v>90</v>
      </c>
    </row>
    <row r="23" spans="1:32" x14ac:dyDescent="0.25">
      <c r="A23" s="53" t="s">
        <v>35</v>
      </c>
      <c r="B23" s="6">
        <v>3</v>
      </c>
      <c r="C23" s="54">
        <v>10168</v>
      </c>
      <c r="D23" s="54">
        <v>510</v>
      </c>
      <c r="E23" s="54">
        <v>346</v>
      </c>
      <c r="F23" s="54">
        <v>417</v>
      </c>
      <c r="G23" s="54">
        <v>657</v>
      </c>
      <c r="H23" s="54">
        <v>632</v>
      </c>
      <c r="I23" s="54">
        <v>1719</v>
      </c>
      <c r="J23" s="54">
        <v>1876</v>
      </c>
      <c r="K23" s="54">
        <v>900</v>
      </c>
      <c r="L23" s="54">
        <v>711</v>
      </c>
      <c r="M23" s="54">
        <v>1484</v>
      </c>
      <c r="N23" s="54">
        <v>38</v>
      </c>
      <c r="O23" s="54">
        <v>41</v>
      </c>
      <c r="P23" s="54">
        <v>765</v>
      </c>
      <c r="Q23" s="54">
        <v>72</v>
      </c>
      <c r="R23" s="55">
        <v>42.738311903931269</v>
      </c>
      <c r="S23" s="55">
        <v>40.780425395810013</v>
      </c>
      <c r="T23" s="55">
        <v>47.730721478824663</v>
      </c>
      <c r="U23" s="55">
        <v>41.905336147120892</v>
      </c>
      <c r="V23" s="55">
        <v>39.428674308347837</v>
      </c>
      <c r="W23" s="55">
        <v>53.814713896457761</v>
      </c>
      <c r="X23" s="55">
        <v>68.688563893550707</v>
      </c>
      <c r="Y23" s="55">
        <v>45.934232756298819</v>
      </c>
      <c r="Z23" s="55">
        <v>44.199980355564286</v>
      </c>
      <c r="AA23" s="55">
        <v>25.74874153478434</v>
      </c>
      <c r="AB23" s="55">
        <v>35.922635617632103</v>
      </c>
      <c r="AC23" s="55">
        <v>30.158730158730158</v>
      </c>
      <c r="AD23" s="55">
        <v>29.475197699496764</v>
      </c>
      <c r="AE23" s="55">
        <v>41.306695464362853</v>
      </c>
      <c r="AF23" s="55">
        <v>20.713463751438432</v>
      </c>
    </row>
    <row r="24" spans="1:32" x14ac:dyDescent="0.25">
      <c r="A24" s="53" t="s">
        <v>36</v>
      </c>
      <c r="B24" s="6">
        <v>4</v>
      </c>
      <c r="C24" s="54">
        <v>9859</v>
      </c>
      <c r="D24" s="54">
        <v>453</v>
      </c>
      <c r="E24" s="54">
        <v>361</v>
      </c>
      <c r="F24" s="54">
        <v>159</v>
      </c>
      <c r="G24" s="54">
        <v>519</v>
      </c>
      <c r="H24" s="54">
        <v>629</v>
      </c>
      <c r="I24" s="54">
        <v>1925</v>
      </c>
      <c r="J24" s="54">
        <v>1630</v>
      </c>
      <c r="K24" s="54">
        <v>956</v>
      </c>
      <c r="L24" s="54">
        <v>536</v>
      </c>
      <c r="M24" s="54">
        <v>1432</v>
      </c>
      <c r="N24" s="54">
        <v>39</v>
      </c>
      <c r="O24" s="54">
        <v>70</v>
      </c>
      <c r="P24" s="54">
        <v>1150</v>
      </c>
      <c r="Q24" s="54" t="s">
        <v>52</v>
      </c>
      <c r="R24" s="55">
        <v>40.938440776497458</v>
      </c>
      <c r="S24" s="55">
        <v>43.654235328129516</v>
      </c>
      <c r="T24" s="55">
        <v>48.339582217461164</v>
      </c>
      <c r="U24" s="55">
        <v>33.930857874519845</v>
      </c>
      <c r="V24" s="55">
        <v>40.693115885212478</v>
      </c>
      <c r="W24" s="55">
        <v>44.377028361789193</v>
      </c>
      <c r="X24" s="55">
        <v>51.224055348589673</v>
      </c>
      <c r="Y24" s="55">
        <v>41.703978508379173</v>
      </c>
      <c r="Z24" s="55">
        <v>50.233829015816298</v>
      </c>
      <c r="AA24" s="55">
        <v>21.548604969043982</v>
      </c>
      <c r="AB24" s="55">
        <v>35.237087526760014</v>
      </c>
      <c r="AC24" s="55">
        <v>18.904507998061074</v>
      </c>
      <c r="AD24" s="55">
        <v>22.012578616352201</v>
      </c>
      <c r="AE24" s="55">
        <v>46.810762404852042</v>
      </c>
      <c r="AF24" s="55" t="s">
        <v>52</v>
      </c>
    </row>
    <row r="25" spans="1:32" x14ac:dyDescent="0.25">
      <c r="A25" s="53" t="s">
        <v>37</v>
      </c>
      <c r="B25" s="6">
        <v>5</v>
      </c>
      <c r="C25" s="54">
        <v>9020</v>
      </c>
      <c r="D25" s="54">
        <v>327</v>
      </c>
      <c r="E25" s="54">
        <v>67</v>
      </c>
      <c r="F25" s="54">
        <v>83</v>
      </c>
      <c r="G25" s="54">
        <v>641</v>
      </c>
      <c r="H25" s="54">
        <v>554</v>
      </c>
      <c r="I25" s="54">
        <v>1932</v>
      </c>
      <c r="J25" s="54">
        <v>1878</v>
      </c>
      <c r="K25" s="54">
        <v>241</v>
      </c>
      <c r="L25" s="54">
        <v>358</v>
      </c>
      <c r="M25" s="54">
        <v>2290</v>
      </c>
      <c r="N25" s="54" t="s">
        <v>90</v>
      </c>
      <c r="O25" s="54" t="s">
        <v>90</v>
      </c>
      <c r="P25" s="54">
        <v>630</v>
      </c>
      <c r="Q25" s="54" t="s">
        <v>90</v>
      </c>
      <c r="R25" s="55">
        <v>37.097052799552536</v>
      </c>
      <c r="S25" s="55">
        <v>36.828471674738147</v>
      </c>
      <c r="T25" s="55">
        <v>31.076066790352506</v>
      </c>
      <c r="U25" s="55">
        <v>32.320872274143298</v>
      </c>
      <c r="V25" s="55">
        <v>34.35707777241786</v>
      </c>
      <c r="W25" s="55">
        <v>38.159526105524179</v>
      </c>
      <c r="X25" s="55">
        <v>43.178008716057661</v>
      </c>
      <c r="Y25" s="55">
        <v>38.306204870884841</v>
      </c>
      <c r="Z25" s="55">
        <v>40.193462308205469</v>
      </c>
      <c r="AA25" s="55">
        <v>22.362421138109813</v>
      </c>
      <c r="AB25" s="55">
        <v>34.431430332736923</v>
      </c>
      <c r="AC25" s="54" t="s">
        <v>90</v>
      </c>
      <c r="AD25" s="54" t="s">
        <v>90</v>
      </c>
      <c r="AE25" s="55">
        <v>45.98204510619663</v>
      </c>
      <c r="AF25" s="54" t="s">
        <v>90</v>
      </c>
    </row>
    <row r="26" spans="1:32" x14ac:dyDescent="0.25">
      <c r="A26" s="53" t="s">
        <v>33</v>
      </c>
      <c r="B26" s="6" t="s">
        <v>39</v>
      </c>
      <c r="C26" s="54">
        <v>11177</v>
      </c>
      <c r="D26" s="54">
        <v>865</v>
      </c>
      <c r="E26" s="54">
        <v>158</v>
      </c>
      <c r="F26" s="54">
        <v>525</v>
      </c>
      <c r="G26" s="54">
        <v>349</v>
      </c>
      <c r="H26" s="54">
        <v>353</v>
      </c>
      <c r="I26" s="54">
        <v>851</v>
      </c>
      <c r="J26" s="54">
        <v>1436</v>
      </c>
      <c r="K26" s="54">
        <v>900</v>
      </c>
      <c r="L26" s="54">
        <v>1042</v>
      </c>
      <c r="M26" s="54">
        <v>3358</v>
      </c>
      <c r="N26" s="54">
        <v>254</v>
      </c>
      <c r="O26" s="54">
        <v>17</v>
      </c>
      <c r="P26" s="54">
        <v>1051</v>
      </c>
      <c r="Q26" s="54">
        <v>18</v>
      </c>
      <c r="R26" s="55" t="s">
        <v>52</v>
      </c>
      <c r="S26" s="55" t="s">
        <v>52</v>
      </c>
      <c r="T26" s="55" t="s">
        <v>52</v>
      </c>
      <c r="U26" s="55" t="s">
        <v>52</v>
      </c>
      <c r="V26" s="55" t="s">
        <v>52</v>
      </c>
      <c r="W26" s="55" t="s">
        <v>52</v>
      </c>
      <c r="X26" s="55" t="s">
        <v>52</v>
      </c>
      <c r="Y26" s="55" t="s">
        <v>52</v>
      </c>
      <c r="Z26" s="55" t="s">
        <v>52</v>
      </c>
      <c r="AA26" s="55" t="s">
        <v>52</v>
      </c>
      <c r="AB26" s="55" t="s">
        <v>52</v>
      </c>
      <c r="AC26" s="55" t="s">
        <v>52</v>
      </c>
      <c r="AD26" s="55" t="s">
        <v>52</v>
      </c>
      <c r="AE26" s="55" t="s">
        <v>52</v>
      </c>
      <c r="AF26" s="55" t="s">
        <v>52</v>
      </c>
    </row>
    <row r="27" spans="1:32" x14ac:dyDescent="0.25"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</row>
    <row r="28" spans="1:32" x14ac:dyDescent="0.25">
      <c r="A28" s="53" t="s">
        <v>75</v>
      </c>
      <c r="B28" s="6" t="s">
        <v>0</v>
      </c>
      <c r="C28" s="54">
        <v>65598</v>
      </c>
      <c r="D28" s="54">
        <v>4585</v>
      </c>
      <c r="E28" s="54">
        <v>1297</v>
      </c>
      <c r="F28" s="54">
        <v>1797</v>
      </c>
      <c r="G28" s="54">
        <v>3682</v>
      </c>
      <c r="H28" s="54">
        <v>3813</v>
      </c>
      <c r="I28" s="54">
        <v>7761</v>
      </c>
      <c r="J28" s="54">
        <v>14889</v>
      </c>
      <c r="K28" s="54">
        <v>4056</v>
      </c>
      <c r="L28" s="54">
        <v>5169</v>
      </c>
      <c r="M28" s="54">
        <v>12542</v>
      </c>
      <c r="N28" s="54">
        <v>347</v>
      </c>
      <c r="O28" s="54">
        <v>141</v>
      </c>
      <c r="P28" s="54">
        <v>5330</v>
      </c>
      <c r="Q28" s="54">
        <v>189</v>
      </c>
      <c r="R28" s="55">
        <v>53.744975592810405</v>
      </c>
      <c r="S28" s="55">
        <v>60.958585388552819</v>
      </c>
      <c r="T28" s="55">
        <v>60.163280452732167</v>
      </c>
      <c r="U28" s="55">
        <v>65.369225172790109</v>
      </c>
      <c r="V28" s="55">
        <v>46.050903633293728</v>
      </c>
      <c r="W28" s="55">
        <v>56.129659070835544</v>
      </c>
      <c r="X28" s="55">
        <v>59.178771588699533</v>
      </c>
      <c r="Y28" s="55">
        <v>52.736906979874327</v>
      </c>
      <c r="Z28" s="55">
        <v>27.921577266218748</v>
      </c>
      <c r="AA28" s="55">
        <v>83.555598661558605</v>
      </c>
      <c r="AB28" s="55">
        <v>55.843236432123888</v>
      </c>
      <c r="AC28" s="55">
        <v>81.398076471968096</v>
      </c>
      <c r="AD28" s="55">
        <v>30.532698137721955</v>
      </c>
      <c r="AE28" s="55">
        <v>59.611018531980811</v>
      </c>
      <c r="AF28" s="55">
        <v>38.516405135520685</v>
      </c>
    </row>
    <row r="29" spans="1:32" x14ac:dyDescent="0.25">
      <c r="A29" s="53" t="s">
        <v>69</v>
      </c>
      <c r="B29" s="6">
        <v>1</v>
      </c>
      <c r="C29" s="54">
        <v>12036</v>
      </c>
      <c r="D29" s="54">
        <v>1243</v>
      </c>
      <c r="E29" s="54">
        <v>89</v>
      </c>
      <c r="F29" s="54">
        <v>206</v>
      </c>
      <c r="G29" s="54">
        <v>770</v>
      </c>
      <c r="H29" s="54">
        <v>572</v>
      </c>
      <c r="I29" s="54">
        <v>417</v>
      </c>
      <c r="J29" s="54">
        <v>5481</v>
      </c>
      <c r="K29" s="54">
        <v>319</v>
      </c>
      <c r="L29" s="54">
        <v>1072</v>
      </c>
      <c r="M29" s="54">
        <v>1109</v>
      </c>
      <c r="N29" s="54" t="s">
        <v>90</v>
      </c>
      <c r="O29" s="54" t="s">
        <v>90</v>
      </c>
      <c r="P29" s="54">
        <v>757</v>
      </c>
      <c r="Q29" s="54" t="s">
        <v>90</v>
      </c>
      <c r="R29" s="55">
        <v>46.64953548132042</v>
      </c>
      <c r="S29" s="55">
        <v>49.231622306717362</v>
      </c>
      <c r="T29" s="55">
        <v>60.175794455713316</v>
      </c>
      <c r="U29" s="55">
        <v>72.663139329805986</v>
      </c>
      <c r="V29" s="55">
        <v>46.377160754080592</v>
      </c>
      <c r="W29" s="55">
        <v>50.307827616534738</v>
      </c>
      <c r="X29" s="55">
        <v>67.355839121305124</v>
      </c>
      <c r="Y29" s="55">
        <v>52.776520659008405</v>
      </c>
      <c r="Z29" s="55">
        <v>8.202833706189411</v>
      </c>
      <c r="AA29" s="55">
        <v>206.31254811393379</v>
      </c>
      <c r="AB29" s="55">
        <v>38.516306046608548</v>
      </c>
      <c r="AC29" s="54" t="s">
        <v>90</v>
      </c>
      <c r="AD29" s="54" t="s">
        <v>90</v>
      </c>
      <c r="AE29" s="55">
        <v>43.128988149498639</v>
      </c>
      <c r="AF29" s="54" t="s">
        <v>90</v>
      </c>
    </row>
    <row r="30" spans="1:32" x14ac:dyDescent="0.25">
      <c r="A30" s="53" t="s">
        <v>70</v>
      </c>
      <c r="B30" s="6">
        <v>2</v>
      </c>
      <c r="C30" s="54">
        <v>10882</v>
      </c>
      <c r="D30" s="54">
        <v>937</v>
      </c>
      <c r="E30" s="54">
        <v>165</v>
      </c>
      <c r="F30" s="54">
        <v>333</v>
      </c>
      <c r="G30" s="54">
        <v>742</v>
      </c>
      <c r="H30" s="54">
        <v>853</v>
      </c>
      <c r="I30" s="54">
        <v>1003</v>
      </c>
      <c r="J30" s="54">
        <v>2413</v>
      </c>
      <c r="K30" s="54">
        <v>634</v>
      </c>
      <c r="L30" s="54">
        <v>1038</v>
      </c>
      <c r="M30" s="54">
        <v>1854</v>
      </c>
      <c r="N30" s="54">
        <v>14</v>
      </c>
      <c r="O30" s="54">
        <v>12</v>
      </c>
      <c r="P30" s="54">
        <v>800</v>
      </c>
      <c r="Q30" s="54">
        <v>84</v>
      </c>
      <c r="R30" s="55">
        <v>44.326046134607473</v>
      </c>
      <c r="S30" s="55">
        <v>50.910078782939422</v>
      </c>
      <c r="T30" s="55">
        <v>48.034934497816593</v>
      </c>
      <c r="U30" s="55">
        <v>43.331164606376056</v>
      </c>
      <c r="V30" s="55">
        <v>46.605112744174356</v>
      </c>
      <c r="W30" s="55">
        <v>51.42581539760053</v>
      </c>
      <c r="X30" s="55">
        <v>52.177079540134216</v>
      </c>
      <c r="Y30" s="55">
        <v>48.274482344703415</v>
      </c>
      <c r="Z30" s="55">
        <v>16.592949305137534</v>
      </c>
      <c r="AA30" s="55">
        <v>87.661515074740308</v>
      </c>
      <c r="AB30" s="55">
        <v>39.752991123118491</v>
      </c>
      <c r="AC30" s="55">
        <v>23.450586264656614</v>
      </c>
      <c r="AD30" s="55">
        <v>81.632653061224488</v>
      </c>
      <c r="AE30" s="55">
        <v>50.997641359087147</v>
      </c>
      <c r="AF30" s="55">
        <v>73.748902546093063</v>
      </c>
    </row>
    <row r="31" spans="1:32" x14ac:dyDescent="0.25">
      <c r="A31" s="53" t="s">
        <v>71</v>
      </c>
      <c r="B31" s="6">
        <v>3</v>
      </c>
      <c r="C31" s="54">
        <v>10169</v>
      </c>
      <c r="D31" s="54">
        <v>469</v>
      </c>
      <c r="E31" s="54">
        <v>347</v>
      </c>
      <c r="F31" s="54">
        <v>450</v>
      </c>
      <c r="G31" s="54">
        <v>636</v>
      </c>
      <c r="H31" s="54">
        <v>637</v>
      </c>
      <c r="I31" s="54">
        <v>1659</v>
      </c>
      <c r="J31" s="54">
        <v>1964</v>
      </c>
      <c r="K31" s="54">
        <v>890</v>
      </c>
      <c r="L31" s="54">
        <v>628</v>
      </c>
      <c r="M31" s="54">
        <v>1611</v>
      </c>
      <c r="N31" s="54">
        <v>27</v>
      </c>
      <c r="O31" s="54">
        <v>37</v>
      </c>
      <c r="P31" s="54">
        <v>731</v>
      </c>
      <c r="Q31" s="54">
        <v>83</v>
      </c>
      <c r="R31" s="55">
        <v>42.949216110285178</v>
      </c>
      <c r="S31" s="55">
        <v>37.382432647855886</v>
      </c>
      <c r="T31" s="55">
        <v>48.301781737193764</v>
      </c>
      <c r="U31" s="55">
        <v>45.876236109695178</v>
      </c>
      <c r="V31" s="55">
        <v>38.491799310052656</v>
      </c>
      <c r="W31" s="55">
        <v>55.347988530715092</v>
      </c>
      <c r="X31" s="55">
        <v>66.378586004081143</v>
      </c>
      <c r="Y31" s="55">
        <v>48.222353172264782</v>
      </c>
      <c r="Z31" s="55">
        <v>32.329543390606268</v>
      </c>
      <c r="AA31" s="55">
        <v>31.3420172680541</v>
      </c>
      <c r="AB31" s="55">
        <v>38.6841157401849</v>
      </c>
      <c r="AC31" s="55">
        <v>21.986970684039086</v>
      </c>
      <c r="AD31" s="55">
        <v>27.066569129480616</v>
      </c>
      <c r="AE31" s="55">
        <v>40.061379952868968</v>
      </c>
      <c r="AF31" s="55">
        <v>24.24773590417762</v>
      </c>
    </row>
    <row r="32" spans="1:32" x14ac:dyDescent="0.25">
      <c r="A32" s="53" t="s">
        <v>72</v>
      </c>
      <c r="B32" s="6">
        <v>4</v>
      </c>
      <c r="C32" s="54">
        <v>10122</v>
      </c>
      <c r="D32" s="54">
        <v>510</v>
      </c>
      <c r="E32" s="54">
        <v>326</v>
      </c>
      <c r="F32" s="54">
        <v>187</v>
      </c>
      <c r="G32" s="54">
        <v>518</v>
      </c>
      <c r="H32" s="54">
        <v>681</v>
      </c>
      <c r="I32" s="54">
        <v>1835</v>
      </c>
      <c r="J32" s="54">
        <v>1673</v>
      </c>
      <c r="K32" s="54">
        <v>1008</v>
      </c>
      <c r="L32" s="54">
        <v>482</v>
      </c>
      <c r="M32" s="54">
        <v>1592</v>
      </c>
      <c r="N32" s="54">
        <v>49</v>
      </c>
      <c r="O32" s="54">
        <v>60</v>
      </c>
      <c r="P32" s="54">
        <v>1201</v>
      </c>
      <c r="Q32" s="54" t="s">
        <v>52</v>
      </c>
      <c r="R32" s="55">
        <v>42.224966210015182</v>
      </c>
      <c r="S32" s="55">
        <v>49.485736464195618</v>
      </c>
      <c r="T32" s="55">
        <v>44.34770779485784</v>
      </c>
      <c r="U32" s="55">
        <v>40.432432432432435</v>
      </c>
      <c r="V32" s="55">
        <v>40.723270440251568</v>
      </c>
      <c r="W32" s="55">
        <v>48.280751506557962</v>
      </c>
      <c r="X32" s="55">
        <v>49.699366231515086</v>
      </c>
      <c r="Y32" s="55">
        <v>42.956914702408461</v>
      </c>
      <c r="Z32" s="55">
        <v>40.524242180590178</v>
      </c>
      <c r="AA32" s="55">
        <v>25.573005093378605</v>
      </c>
      <c r="AB32" s="55">
        <v>38.69995381286919</v>
      </c>
      <c r="AC32" s="55">
        <v>24.019607843137255</v>
      </c>
      <c r="AD32" s="55">
        <v>19.329896907216497</v>
      </c>
      <c r="AE32" s="55">
        <v>49.235436395687287</v>
      </c>
      <c r="AF32" s="55" t="s">
        <v>52</v>
      </c>
    </row>
    <row r="33" spans="1:32" x14ac:dyDescent="0.25">
      <c r="A33" s="53" t="s">
        <v>73</v>
      </c>
      <c r="B33" s="6">
        <v>5</v>
      </c>
      <c r="C33" s="54">
        <v>9551</v>
      </c>
      <c r="D33" s="54">
        <v>331</v>
      </c>
      <c r="E33" s="54">
        <v>84</v>
      </c>
      <c r="F33" s="54">
        <v>87</v>
      </c>
      <c r="G33" s="54">
        <v>635</v>
      </c>
      <c r="H33" s="54">
        <v>629</v>
      </c>
      <c r="I33" s="54">
        <v>1939</v>
      </c>
      <c r="J33" s="54">
        <v>1945</v>
      </c>
      <c r="K33" s="54">
        <v>283</v>
      </c>
      <c r="L33" s="54">
        <v>311</v>
      </c>
      <c r="M33" s="54">
        <v>2616</v>
      </c>
      <c r="N33" s="54" t="s">
        <v>90</v>
      </c>
      <c r="O33" s="54" t="s">
        <v>90</v>
      </c>
      <c r="P33" s="54">
        <v>671</v>
      </c>
      <c r="Q33" s="54" t="s">
        <v>90</v>
      </c>
      <c r="R33" s="55">
        <v>39.704843067969236</v>
      </c>
      <c r="S33" s="55">
        <v>38.002296211251441</v>
      </c>
      <c r="T33" s="55">
        <v>39.829302987197721</v>
      </c>
      <c r="U33" s="55">
        <v>34.305993690851736</v>
      </c>
      <c r="V33" s="55">
        <v>34.913129535957772</v>
      </c>
      <c r="W33" s="55">
        <v>43.799178330199851</v>
      </c>
      <c r="X33" s="55">
        <v>44.253240825269309</v>
      </c>
      <c r="Y33" s="55">
        <v>39.84512639816446</v>
      </c>
      <c r="Z33" s="55">
        <v>17.953435259785575</v>
      </c>
      <c r="AA33" s="55">
        <v>52.348089547214272</v>
      </c>
      <c r="AB33" s="55">
        <v>39.409460680927985</v>
      </c>
      <c r="AC33" s="54" t="s">
        <v>90</v>
      </c>
      <c r="AD33" s="54" t="s">
        <v>90</v>
      </c>
      <c r="AE33" s="55">
        <v>49.578838480863013</v>
      </c>
      <c r="AF33" s="54" t="s">
        <v>90</v>
      </c>
    </row>
    <row r="34" spans="1:32" x14ac:dyDescent="0.25">
      <c r="A34" s="53" t="s">
        <v>74</v>
      </c>
      <c r="B34" s="6" t="s">
        <v>39</v>
      </c>
      <c r="C34" s="54">
        <v>12838</v>
      </c>
      <c r="D34" s="54">
        <v>1095</v>
      </c>
      <c r="E34" s="54">
        <v>286</v>
      </c>
      <c r="F34" s="54">
        <v>534</v>
      </c>
      <c r="G34" s="54">
        <v>381</v>
      </c>
      <c r="H34" s="54">
        <v>441</v>
      </c>
      <c r="I34" s="54">
        <v>908</v>
      </c>
      <c r="J34" s="54">
        <v>1413</v>
      </c>
      <c r="K34" s="54">
        <v>922</v>
      </c>
      <c r="L34" s="54">
        <v>1638</v>
      </c>
      <c r="M34" s="54">
        <v>3760</v>
      </c>
      <c r="N34" s="54">
        <v>252</v>
      </c>
      <c r="O34" s="54">
        <v>17</v>
      </c>
      <c r="P34" s="54">
        <v>1170</v>
      </c>
      <c r="Q34" s="54">
        <v>21</v>
      </c>
      <c r="R34" s="55" t="s">
        <v>52</v>
      </c>
      <c r="S34" s="55" t="s">
        <v>52</v>
      </c>
      <c r="T34" s="55" t="s">
        <v>52</v>
      </c>
      <c r="U34" s="55" t="s">
        <v>52</v>
      </c>
      <c r="V34" s="55" t="s">
        <v>52</v>
      </c>
      <c r="W34" s="55" t="s">
        <v>52</v>
      </c>
      <c r="X34" s="55" t="s">
        <v>52</v>
      </c>
      <c r="Y34" s="55" t="s">
        <v>52</v>
      </c>
      <c r="Z34" s="55" t="s">
        <v>52</v>
      </c>
      <c r="AA34" s="55" t="s">
        <v>52</v>
      </c>
      <c r="AB34" s="55" t="s">
        <v>52</v>
      </c>
      <c r="AC34" s="55" t="s">
        <v>52</v>
      </c>
      <c r="AD34" s="55" t="s">
        <v>52</v>
      </c>
      <c r="AE34" s="55" t="s">
        <v>52</v>
      </c>
      <c r="AF34" s="55" t="s">
        <v>52</v>
      </c>
    </row>
    <row r="35" spans="1:32" x14ac:dyDescent="0.25"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</row>
    <row r="36" spans="1:32" x14ac:dyDescent="0.25">
      <c r="A36" s="53" t="s">
        <v>83</v>
      </c>
      <c r="B36" s="6" t="s">
        <v>0</v>
      </c>
      <c r="C36" s="54">
        <v>65874</v>
      </c>
      <c r="D36" s="54">
        <v>4523</v>
      </c>
      <c r="E36" s="54">
        <v>1240</v>
      </c>
      <c r="F36" s="54">
        <v>1840</v>
      </c>
      <c r="G36" s="54">
        <v>3917</v>
      </c>
      <c r="H36" s="54">
        <v>3895</v>
      </c>
      <c r="I36" s="54">
        <v>7958</v>
      </c>
      <c r="J36" s="54">
        <v>13959</v>
      </c>
      <c r="K36" s="54">
        <v>4133</v>
      </c>
      <c r="L36" s="54">
        <v>5677</v>
      </c>
      <c r="M36" s="54">
        <v>12824</v>
      </c>
      <c r="N36" s="54">
        <v>355</v>
      </c>
      <c r="O36" s="54">
        <v>167</v>
      </c>
      <c r="P36" s="54">
        <v>5246</v>
      </c>
      <c r="Q36" s="54">
        <v>140</v>
      </c>
      <c r="R36" s="55">
        <v>53.971104640397463</v>
      </c>
      <c r="S36" s="55">
        <v>60.13428172571961</v>
      </c>
      <c r="T36" s="55">
        <v>57.51925039428518</v>
      </c>
      <c r="U36" s="55">
        <v>66.933430338304845</v>
      </c>
      <c r="V36" s="55">
        <v>48.990056907010192</v>
      </c>
      <c r="W36" s="55">
        <v>57.336748513219099</v>
      </c>
      <c r="X36" s="55">
        <v>60.680925692935304</v>
      </c>
      <c r="Y36" s="55">
        <v>49.442842671238211</v>
      </c>
      <c r="Z36" s="55">
        <v>28.451646657120826</v>
      </c>
      <c r="AA36" s="55">
        <v>91.767292242535916</v>
      </c>
      <c r="AB36" s="55">
        <v>57.098841014635362</v>
      </c>
      <c r="AC36" s="55">
        <v>83.274689186019245</v>
      </c>
      <c r="AD36" s="55">
        <v>36.162841056734514</v>
      </c>
      <c r="AE36" s="55">
        <v>58.671557827161593</v>
      </c>
      <c r="AF36" s="55">
        <v>28.530670470756064</v>
      </c>
    </row>
    <row r="37" spans="1:32" x14ac:dyDescent="0.25">
      <c r="A37" s="53" t="s">
        <v>84</v>
      </c>
      <c r="B37" s="6">
        <v>1</v>
      </c>
      <c r="C37" s="54">
        <v>11428</v>
      </c>
      <c r="D37" s="54">
        <v>1080</v>
      </c>
      <c r="E37" s="54">
        <v>86</v>
      </c>
      <c r="F37" s="54">
        <v>169</v>
      </c>
      <c r="G37" s="54">
        <v>806</v>
      </c>
      <c r="H37" s="54">
        <v>498</v>
      </c>
      <c r="I37" s="54">
        <v>417</v>
      </c>
      <c r="J37" s="54">
        <v>5012</v>
      </c>
      <c r="K37" s="54">
        <v>291</v>
      </c>
      <c r="L37" s="54">
        <v>1182</v>
      </c>
      <c r="M37" s="54">
        <v>1151</v>
      </c>
      <c r="N37" s="54" t="s">
        <v>90</v>
      </c>
      <c r="O37" s="54" t="s">
        <v>90</v>
      </c>
      <c r="P37" s="54">
        <v>735</v>
      </c>
      <c r="Q37" s="54" t="s">
        <v>90</v>
      </c>
      <c r="R37" s="55">
        <v>44.293028537764187</v>
      </c>
      <c r="S37" s="55">
        <v>42.775665399239543</v>
      </c>
      <c r="T37" s="55">
        <v>58.1473968897904</v>
      </c>
      <c r="U37" s="55">
        <v>59.611992945326278</v>
      </c>
      <c r="V37" s="55">
        <v>48.545443594531108</v>
      </c>
      <c r="W37" s="55">
        <v>43.799472295514512</v>
      </c>
      <c r="X37" s="55">
        <v>67.355839121305124</v>
      </c>
      <c r="Y37" s="55">
        <v>48.260522084099641</v>
      </c>
      <c r="Z37" s="55">
        <v>7.4828357633263902</v>
      </c>
      <c r="AA37" s="55">
        <v>227.48267898383372</v>
      </c>
      <c r="AB37" s="55">
        <v>39.974993922133848</v>
      </c>
      <c r="AC37" s="54" t="s">
        <v>90</v>
      </c>
      <c r="AD37" s="54" t="s">
        <v>90</v>
      </c>
      <c r="AE37" s="55">
        <v>41.875569735642657</v>
      </c>
      <c r="AF37" s="54" t="s">
        <v>90</v>
      </c>
    </row>
    <row r="38" spans="1:32" x14ac:dyDescent="0.25">
      <c r="A38" s="53" t="s">
        <v>85</v>
      </c>
      <c r="B38" s="6">
        <v>2</v>
      </c>
      <c r="C38" s="54">
        <v>10559</v>
      </c>
      <c r="D38" s="54">
        <v>860</v>
      </c>
      <c r="E38" s="54">
        <v>167</v>
      </c>
      <c r="F38" s="54">
        <v>364</v>
      </c>
      <c r="G38" s="54">
        <v>749</v>
      </c>
      <c r="H38" s="54">
        <v>807</v>
      </c>
      <c r="I38" s="54">
        <v>954</v>
      </c>
      <c r="J38" s="54">
        <v>2212</v>
      </c>
      <c r="K38" s="54">
        <v>587</v>
      </c>
      <c r="L38" s="54">
        <v>1070</v>
      </c>
      <c r="M38" s="54">
        <v>1948</v>
      </c>
      <c r="N38" s="54">
        <v>12</v>
      </c>
      <c r="O38" s="54">
        <v>5</v>
      </c>
      <c r="P38" s="54">
        <v>752</v>
      </c>
      <c r="Q38" s="54">
        <v>72</v>
      </c>
      <c r="R38" s="55">
        <v>43.010358494331953</v>
      </c>
      <c r="S38" s="55">
        <v>46.726433034501497</v>
      </c>
      <c r="T38" s="55">
        <v>48.617176128093156</v>
      </c>
      <c r="U38" s="55">
        <v>47.364996746909561</v>
      </c>
      <c r="V38" s="55">
        <v>47.0447836191194</v>
      </c>
      <c r="W38" s="55">
        <v>48.652559233134383</v>
      </c>
      <c r="X38" s="55">
        <v>49.62804973209176</v>
      </c>
      <c r="Y38" s="55">
        <v>44.25327598279484</v>
      </c>
      <c r="Z38" s="55">
        <v>15.362872621633647</v>
      </c>
      <c r="AA38" s="55">
        <v>90.3639895279115</v>
      </c>
      <c r="AB38" s="55">
        <v>41.768514944894719</v>
      </c>
      <c r="AC38" s="55">
        <v>20.100502512562816</v>
      </c>
      <c r="AD38" s="55">
        <v>34.013605442176875</v>
      </c>
      <c r="AE38" s="55">
        <v>47.937782877541913</v>
      </c>
      <c r="AF38" s="55">
        <v>63.213345039508347</v>
      </c>
    </row>
    <row r="39" spans="1:32" x14ac:dyDescent="0.25">
      <c r="A39" s="53" t="s">
        <v>86</v>
      </c>
      <c r="B39" s="6">
        <v>3</v>
      </c>
      <c r="C39" s="54">
        <v>10367</v>
      </c>
      <c r="D39" s="54">
        <v>473</v>
      </c>
      <c r="E39" s="54">
        <v>275</v>
      </c>
      <c r="F39" s="54">
        <v>464</v>
      </c>
      <c r="G39" s="54">
        <v>709</v>
      </c>
      <c r="H39" s="54">
        <v>652</v>
      </c>
      <c r="I39" s="54">
        <v>1617</v>
      </c>
      <c r="J39" s="54">
        <v>1865</v>
      </c>
      <c r="K39" s="54">
        <v>921</v>
      </c>
      <c r="L39" s="54">
        <v>742</v>
      </c>
      <c r="M39" s="54">
        <v>1815</v>
      </c>
      <c r="N39" s="54">
        <v>32</v>
      </c>
      <c r="O39" s="54">
        <v>39</v>
      </c>
      <c r="P39" s="54">
        <v>714</v>
      </c>
      <c r="Q39" s="54">
        <v>49</v>
      </c>
      <c r="R39" s="55">
        <v>43.785477767265846</v>
      </c>
      <c r="S39" s="55">
        <v>37.701259365534831</v>
      </c>
      <c r="T39" s="55">
        <v>38.279510022271715</v>
      </c>
      <c r="U39" s="55">
        <v>47.303496788663473</v>
      </c>
      <c r="V39" s="55">
        <v>42.909883193124735</v>
      </c>
      <c r="W39" s="55">
        <v>56.651316361108698</v>
      </c>
      <c r="X39" s="55">
        <v>64.698115472332262</v>
      </c>
      <c r="Y39" s="55">
        <v>45.791593007267728</v>
      </c>
      <c r="Z39" s="55">
        <v>33.455628609829631</v>
      </c>
      <c r="AA39" s="55">
        <v>37.03149174028048</v>
      </c>
      <c r="AB39" s="55">
        <v>43.582662984752069</v>
      </c>
      <c r="AC39" s="55">
        <v>26.058631921824105</v>
      </c>
      <c r="AD39" s="55">
        <v>28.52962692026335</v>
      </c>
      <c r="AE39" s="55">
        <v>39.129719953965029</v>
      </c>
      <c r="AF39" s="55">
        <v>14.314928425357873</v>
      </c>
    </row>
    <row r="40" spans="1:32" x14ac:dyDescent="0.25">
      <c r="A40" s="53" t="s">
        <v>87</v>
      </c>
      <c r="B40" s="6">
        <v>4</v>
      </c>
      <c r="C40" s="54">
        <v>9962</v>
      </c>
      <c r="D40" s="54">
        <v>484</v>
      </c>
      <c r="E40" s="54">
        <v>316</v>
      </c>
      <c r="F40" s="54">
        <v>167</v>
      </c>
      <c r="G40" s="54">
        <v>557</v>
      </c>
      <c r="H40" s="54">
        <v>698</v>
      </c>
      <c r="I40" s="54">
        <v>1924</v>
      </c>
      <c r="J40" s="54">
        <v>1451</v>
      </c>
      <c r="K40" s="54">
        <v>1016</v>
      </c>
      <c r="L40" s="54">
        <v>511</v>
      </c>
      <c r="M40" s="54">
        <v>1572</v>
      </c>
      <c r="N40" s="54" t="s">
        <v>90</v>
      </c>
      <c r="O40" s="54" t="s">
        <v>90</v>
      </c>
      <c r="P40" s="54">
        <v>1158</v>
      </c>
      <c r="Q40" s="54" t="s">
        <v>90</v>
      </c>
      <c r="R40" s="55">
        <v>41.557509719835139</v>
      </c>
      <c r="S40" s="55">
        <v>46.962934213079762</v>
      </c>
      <c r="T40" s="55">
        <v>42.987348660046258</v>
      </c>
      <c r="U40" s="55">
        <v>36.108108108108105</v>
      </c>
      <c r="V40" s="55">
        <v>43.789308176100626</v>
      </c>
      <c r="W40" s="55">
        <v>49.485997873094647</v>
      </c>
      <c r="X40" s="55">
        <v>52.109853204051788</v>
      </c>
      <c r="Y40" s="55">
        <v>37.256714425101421</v>
      </c>
      <c r="Z40" s="55">
        <v>40.845863150277395</v>
      </c>
      <c r="AA40" s="55">
        <v>27.111629881154499</v>
      </c>
      <c r="AB40" s="55">
        <v>38.213773488586916</v>
      </c>
      <c r="AC40" s="54" t="s">
        <v>90</v>
      </c>
      <c r="AD40" s="54" t="s">
        <v>90</v>
      </c>
      <c r="AE40" s="55">
        <v>47.472635592178086</v>
      </c>
      <c r="AF40" s="54" t="s">
        <v>90</v>
      </c>
    </row>
    <row r="41" spans="1:32" x14ac:dyDescent="0.25">
      <c r="A41" s="53" t="s">
        <v>88</v>
      </c>
      <c r="B41" s="6">
        <v>5</v>
      </c>
      <c r="C41" s="54">
        <v>9718</v>
      </c>
      <c r="D41" s="54">
        <v>324</v>
      </c>
      <c r="E41" s="54">
        <v>56</v>
      </c>
      <c r="F41" s="54">
        <v>85</v>
      </c>
      <c r="G41" s="54">
        <v>693</v>
      </c>
      <c r="H41" s="54">
        <v>635</v>
      </c>
      <c r="I41" s="54">
        <v>2009</v>
      </c>
      <c r="J41" s="54">
        <v>1851</v>
      </c>
      <c r="K41" s="54">
        <v>263</v>
      </c>
      <c r="L41" s="54">
        <v>338</v>
      </c>
      <c r="M41" s="54">
        <v>2807</v>
      </c>
      <c r="N41" s="54" t="s">
        <v>90</v>
      </c>
      <c r="O41" s="54" t="s">
        <v>90</v>
      </c>
      <c r="P41" s="54">
        <v>635</v>
      </c>
      <c r="Q41" s="54" t="s">
        <v>90</v>
      </c>
      <c r="R41" s="55">
        <v>40.399085429224691</v>
      </c>
      <c r="S41" s="55">
        <v>37.198622273249143</v>
      </c>
      <c r="T41" s="55">
        <v>26.552868658131818</v>
      </c>
      <c r="U41" s="55">
        <v>33.517350157728707</v>
      </c>
      <c r="V41" s="55">
        <v>38.102045304596437</v>
      </c>
      <c r="W41" s="55">
        <v>44.216976533667577</v>
      </c>
      <c r="X41" s="55">
        <v>45.850830746759179</v>
      </c>
      <c r="Y41" s="55">
        <v>37.919449338304588</v>
      </c>
      <c r="Z41" s="55">
        <v>16.684641248493307</v>
      </c>
      <c r="AA41" s="55">
        <v>56.892778993435449</v>
      </c>
      <c r="AB41" s="55">
        <v>42.286833383549265</v>
      </c>
      <c r="AC41" s="54" t="s">
        <v>90</v>
      </c>
      <c r="AD41" s="54" t="s">
        <v>90</v>
      </c>
      <c r="AE41" s="55">
        <v>46.918870991576767</v>
      </c>
      <c r="AF41" s="54" t="s">
        <v>90</v>
      </c>
    </row>
    <row r="42" spans="1:32" x14ac:dyDescent="0.25">
      <c r="A42" s="53" t="s">
        <v>89</v>
      </c>
      <c r="B42" s="6" t="s">
        <v>39</v>
      </c>
      <c r="C42" s="54">
        <v>13840</v>
      </c>
      <c r="D42" s="54">
        <v>1302</v>
      </c>
      <c r="E42" s="54">
        <v>340</v>
      </c>
      <c r="F42" s="54">
        <v>591</v>
      </c>
      <c r="G42" s="54">
        <v>403</v>
      </c>
      <c r="H42" s="54">
        <v>605</v>
      </c>
      <c r="I42" s="54">
        <v>1037</v>
      </c>
      <c r="J42" s="54">
        <v>1568</v>
      </c>
      <c r="K42" s="54">
        <v>1055</v>
      </c>
      <c r="L42" s="54">
        <v>1834</v>
      </c>
      <c r="M42" s="54">
        <v>3531</v>
      </c>
      <c r="N42" s="54">
        <v>260</v>
      </c>
      <c r="O42" s="54">
        <v>49</v>
      </c>
      <c r="P42" s="54">
        <v>1252</v>
      </c>
      <c r="Q42" s="54">
        <v>13</v>
      </c>
      <c r="R42" s="55" t="s">
        <v>52</v>
      </c>
      <c r="S42" s="55" t="s">
        <v>52</v>
      </c>
      <c r="T42" s="55" t="s">
        <v>52</v>
      </c>
      <c r="U42" s="55" t="s">
        <v>52</v>
      </c>
      <c r="V42" s="55" t="s">
        <v>52</v>
      </c>
      <c r="W42" s="55" t="s">
        <v>52</v>
      </c>
      <c r="X42" s="55" t="s">
        <v>52</v>
      </c>
      <c r="Y42" s="55" t="s">
        <v>52</v>
      </c>
      <c r="Z42" s="55" t="s">
        <v>52</v>
      </c>
      <c r="AA42" s="55" t="s">
        <v>52</v>
      </c>
      <c r="AB42" s="55" t="s">
        <v>52</v>
      </c>
      <c r="AC42" s="55" t="s">
        <v>52</v>
      </c>
      <c r="AD42" s="55" t="s">
        <v>52</v>
      </c>
      <c r="AE42" s="55" t="s">
        <v>52</v>
      </c>
      <c r="AF42" s="55" t="s">
        <v>52</v>
      </c>
    </row>
  </sheetData>
  <mergeCells count="2">
    <mergeCell ref="C1:Q1"/>
    <mergeCell ref="R1:AF1"/>
  </mergeCells>
  <conditionalFormatting sqref="C4:Q42">
    <cfRule type="cellIs" dxfId="66" priority="67" operator="between">
      <formula>1</formula>
      <formula>4</formula>
    </cfRule>
  </conditionalFormatting>
  <conditionalFormatting sqref="C4:AF42">
    <cfRule type="cellIs" dxfId="65" priority="66" operator="equal">
      <formula>"*"</formula>
    </cfRule>
  </conditionalFormatting>
  <conditionalFormatting sqref="AC8">
    <cfRule type="cellIs" dxfId="64" priority="65" operator="between">
      <formula>1</formula>
      <formula>4</formula>
    </cfRule>
  </conditionalFormatting>
  <conditionalFormatting sqref="AC9">
    <cfRule type="cellIs" dxfId="63" priority="64" operator="between">
      <formula>1</formula>
      <formula>4</formula>
    </cfRule>
  </conditionalFormatting>
  <conditionalFormatting sqref="AD8">
    <cfRule type="cellIs" dxfId="62" priority="63" operator="between">
      <formula>1</formula>
      <formula>4</formula>
    </cfRule>
  </conditionalFormatting>
  <conditionalFormatting sqref="AD9">
    <cfRule type="cellIs" dxfId="61" priority="62" operator="between">
      <formula>1</formula>
      <formula>4</formula>
    </cfRule>
  </conditionalFormatting>
  <conditionalFormatting sqref="AF8">
    <cfRule type="cellIs" dxfId="60" priority="61" operator="between">
      <formula>1</formula>
      <formula>4</formula>
    </cfRule>
  </conditionalFormatting>
  <conditionalFormatting sqref="AF9">
    <cfRule type="cellIs" dxfId="59" priority="60" operator="between">
      <formula>1</formula>
      <formula>4</formula>
    </cfRule>
  </conditionalFormatting>
  <conditionalFormatting sqref="AC16">
    <cfRule type="cellIs" dxfId="58" priority="59" operator="between">
      <formula>1</formula>
      <formula>4</formula>
    </cfRule>
  </conditionalFormatting>
  <conditionalFormatting sqref="AC17">
    <cfRule type="cellIs" dxfId="57" priority="58" operator="between">
      <formula>1</formula>
      <formula>4</formula>
    </cfRule>
  </conditionalFormatting>
  <conditionalFormatting sqref="AD16">
    <cfRule type="cellIs" dxfId="56" priority="57" operator="between">
      <formula>1</formula>
      <formula>4</formula>
    </cfRule>
  </conditionalFormatting>
  <conditionalFormatting sqref="AD17">
    <cfRule type="cellIs" dxfId="55" priority="56" operator="between">
      <formula>1</formula>
      <formula>4</formula>
    </cfRule>
  </conditionalFormatting>
  <conditionalFormatting sqref="AF16">
    <cfRule type="cellIs" dxfId="54" priority="55" operator="between">
      <formula>1</formula>
      <formula>4</formula>
    </cfRule>
  </conditionalFormatting>
  <conditionalFormatting sqref="AF17">
    <cfRule type="cellIs" dxfId="53" priority="54" operator="between">
      <formula>1</formula>
      <formula>4</formula>
    </cfRule>
  </conditionalFormatting>
  <conditionalFormatting sqref="AC22">
    <cfRule type="cellIs" dxfId="52" priority="53" operator="between">
      <formula>1</formula>
      <formula>4</formula>
    </cfRule>
  </conditionalFormatting>
  <conditionalFormatting sqref="AD22">
    <cfRule type="cellIs" dxfId="51" priority="52" operator="between">
      <formula>1</formula>
      <formula>4</formula>
    </cfRule>
  </conditionalFormatting>
  <conditionalFormatting sqref="AF22">
    <cfRule type="cellIs" dxfId="50" priority="51" operator="between">
      <formula>1</formula>
      <formula>4</formula>
    </cfRule>
  </conditionalFormatting>
  <conditionalFormatting sqref="AC25">
    <cfRule type="cellIs" dxfId="49" priority="50" operator="between">
      <formula>1</formula>
      <formula>4</formula>
    </cfRule>
  </conditionalFormatting>
  <conditionalFormatting sqref="AD25">
    <cfRule type="cellIs" dxfId="48" priority="49" operator="between">
      <formula>1</formula>
      <formula>4</formula>
    </cfRule>
  </conditionalFormatting>
  <conditionalFormatting sqref="AF25">
    <cfRule type="cellIs" dxfId="47" priority="48" operator="between">
      <formula>1</formula>
      <formula>4</formula>
    </cfRule>
  </conditionalFormatting>
  <conditionalFormatting sqref="AC29">
    <cfRule type="cellIs" dxfId="46" priority="47" operator="between">
      <formula>1</formula>
      <formula>4</formula>
    </cfRule>
  </conditionalFormatting>
  <conditionalFormatting sqref="AD29">
    <cfRule type="cellIs" dxfId="45" priority="46" operator="between">
      <formula>1</formula>
      <formula>4</formula>
    </cfRule>
  </conditionalFormatting>
  <conditionalFormatting sqref="AF29">
    <cfRule type="cellIs" dxfId="44" priority="45" operator="between">
      <formula>1</formula>
      <formula>4</formula>
    </cfRule>
  </conditionalFormatting>
  <conditionalFormatting sqref="AC33">
    <cfRule type="cellIs" dxfId="43" priority="44" operator="between">
      <formula>1</formula>
      <formula>4</formula>
    </cfRule>
  </conditionalFormatting>
  <conditionalFormatting sqref="AD33">
    <cfRule type="cellIs" dxfId="42" priority="43" operator="between">
      <formula>1</formula>
      <formula>4</formula>
    </cfRule>
  </conditionalFormatting>
  <conditionalFormatting sqref="AF33">
    <cfRule type="cellIs" dxfId="41" priority="42" operator="between">
      <formula>1</formula>
      <formula>4</formula>
    </cfRule>
  </conditionalFormatting>
  <conditionalFormatting sqref="AC37">
    <cfRule type="cellIs" dxfId="40" priority="41" operator="between">
      <formula>1</formula>
      <formula>4</formula>
    </cfRule>
  </conditionalFormatting>
  <conditionalFormatting sqref="AD37">
    <cfRule type="cellIs" dxfId="39" priority="40" operator="between">
      <formula>1</formula>
      <formula>4</formula>
    </cfRule>
  </conditionalFormatting>
  <conditionalFormatting sqref="AF37">
    <cfRule type="cellIs" dxfId="38" priority="39" operator="between">
      <formula>1</formula>
      <formula>4</formula>
    </cfRule>
  </conditionalFormatting>
  <conditionalFormatting sqref="AC40">
    <cfRule type="cellIs" dxfId="37" priority="38" operator="between">
      <formula>1</formula>
      <formula>4</formula>
    </cfRule>
  </conditionalFormatting>
  <conditionalFormatting sqref="AC41">
    <cfRule type="cellIs" dxfId="36" priority="37" operator="between">
      <formula>1</formula>
      <formula>4</formula>
    </cfRule>
  </conditionalFormatting>
  <conditionalFormatting sqref="AD40">
    <cfRule type="cellIs" dxfId="35" priority="36" operator="between">
      <formula>1</formula>
      <formula>4</formula>
    </cfRule>
  </conditionalFormatting>
  <conditionalFormatting sqref="AD41">
    <cfRule type="cellIs" dxfId="34" priority="35" operator="between">
      <formula>1</formula>
      <formula>4</formula>
    </cfRule>
  </conditionalFormatting>
  <conditionalFormatting sqref="AF40">
    <cfRule type="cellIs" dxfId="33" priority="34" operator="between">
      <formula>1</formula>
      <formula>4</formula>
    </cfRule>
  </conditionalFormatting>
  <conditionalFormatting sqref="AF41">
    <cfRule type="cellIs" dxfId="32" priority="33" operator="between">
      <formula>1</formula>
      <formula>4</formula>
    </cfRule>
  </conditionalFormatting>
  <conditionalFormatting sqref="AD9">
    <cfRule type="cellIs" dxfId="31" priority="32" operator="between">
      <formula>1</formula>
      <formula>4</formula>
    </cfRule>
  </conditionalFormatting>
  <conditionalFormatting sqref="AF9">
    <cfRule type="cellIs" dxfId="30" priority="31" operator="between">
      <formula>1</formula>
      <formula>4</formula>
    </cfRule>
  </conditionalFormatting>
  <conditionalFormatting sqref="AF8">
    <cfRule type="cellIs" dxfId="29" priority="30" operator="between">
      <formula>1</formula>
      <formula>4</formula>
    </cfRule>
  </conditionalFormatting>
  <conditionalFormatting sqref="AD8">
    <cfRule type="cellIs" dxfId="28" priority="29" operator="between">
      <formula>1</formula>
      <formula>4</formula>
    </cfRule>
  </conditionalFormatting>
  <conditionalFormatting sqref="AC8">
    <cfRule type="cellIs" dxfId="27" priority="28" operator="between">
      <formula>1</formula>
      <formula>4</formula>
    </cfRule>
  </conditionalFormatting>
  <conditionalFormatting sqref="AC17">
    <cfRule type="cellIs" dxfId="26" priority="27" operator="between">
      <formula>1</formula>
      <formula>4</formula>
    </cfRule>
  </conditionalFormatting>
  <conditionalFormatting sqref="AC16">
    <cfRule type="cellIs" dxfId="25" priority="26" operator="between">
      <formula>1</formula>
      <formula>4</formula>
    </cfRule>
  </conditionalFormatting>
  <conditionalFormatting sqref="AD16">
    <cfRule type="cellIs" dxfId="24" priority="25" operator="between">
      <formula>1</formula>
      <formula>4</formula>
    </cfRule>
  </conditionalFormatting>
  <conditionalFormatting sqref="AD17">
    <cfRule type="cellIs" dxfId="23" priority="24" operator="between">
      <formula>1</formula>
      <formula>4</formula>
    </cfRule>
  </conditionalFormatting>
  <conditionalFormatting sqref="AF16">
    <cfRule type="cellIs" dxfId="22" priority="23" operator="between">
      <formula>1</formula>
      <formula>4</formula>
    </cfRule>
  </conditionalFormatting>
  <conditionalFormatting sqref="AF17">
    <cfRule type="cellIs" dxfId="21" priority="22" operator="between">
      <formula>1</formula>
      <formula>4</formula>
    </cfRule>
  </conditionalFormatting>
  <conditionalFormatting sqref="AC22">
    <cfRule type="cellIs" dxfId="20" priority="21" operator="between">
      <formula>1</formula>
      <formula>4</formula>
    </cfRule>
  </conditionalFormatting>
  <conditionalFormatting sqref="AD22">
    <cfRule type="cellIs" dxfId="19" priority="20" operator="between">
      <formula>1</formula>
      <formula>4</formula>
    </cfRule>
  </conditionalFormatting>
  <conditionalFormatting sqref="AF22">
    <cfRule type="cellIs" dxfId="18" priority="19" operator="between">
      <formula>1</formula>
      <formula>4</formula>
    </cfRule>
  </conditionalFormatting>
  <conditionalFormatting sqref="AC25">
    <cfRule type="cellIs" dxfId="17" priority="18" operator="between">
      <formula>1</formula>
      <formula>4</formula>
    </cfRule>
  </conditionalFormatting>
  <conditionalFormatting sqref="AD25">
    <cfRule type="cellIs" dxfId="16" priority="17" operator="between">
      <formula>1</formula>
      <formula>4</formula>
    </cfRule>
  </conditionalFormatting>
  <conditionalFormatting sqref="AF25">
    <cfRule type="cellIs" dxfId="15" priority="16" operator="between">
      <formula>1</formula>
      <formula>4</formula>
    </cfRule>
  </conditionalFormatting>
  <conditionalFormatting sqref="AF41">
    <cfRule type="cellIs" dxfId="14" priority="1" operator="between">
      <formula>1</formula>
      <formula>4</formula>
    </cfRule>
  </conditionalFormatting>
  <conditionalFormatting sqref="AC29">
    <cfRule type="cellIs" dxfId="13" priority="15" operator="between">
      <formula>1</formula>
      <formula>4</formula>
    </cfRule>
  </conditionalFormatting>
  <conditionalFormatting sqref="AD29">
    <cfRule type="cellIs" dxfId="12" priority="14" operator="between">
      <formula>1</formula>
      <formula>4</formula>
    </cfRule>
  </conditionalFormatting>
  <conditionalFormatting sqref="AF29">
    <cfRule type="cellIs" dxfId="11" priority="13" operator="between">
      <formula>1</formula>
      <formula>4</formula>
    </cfRule>
  </conditionalFormatting>
  <conditionalFormatting sqref="AC33">
    <cfRule type="cellIs" dxfId="10" priority="12" operator="between">
      <formula>1</formula>
      <formula>4</formula>
    </cfRule>
  </conditionalFormatting>
  <conditionalFormatting sqref="AD33">
    <cfRule type="cellIs" dxfId="9" priority="11" operator="between">
      <formula>1</formula>
      <formula>4</formula>
    </cfRule>
  </conditionalFormatting>
  <conditionalFormatting sqref="AF33">
    <cfRule type="cellIs" dxfId="8" priority="10" operator="between">
      <formula>1</formula>
      <formula>4</formula>
    </cfRule>
  </conditionalFormatting>
  <conditionalFormatting sqref="AC37">
    <cfRule type="cellIs" dxfId="7" priority="9" operator="between">
      <formula>1</formula>
      <formula>4</formula>
    </cfRule>
  </conditionalFormatting>
  <conditionalFormatting sqref="AD37">
    <cfRule type="cellIs" dxfId="6" priority="8" operator="between">
      <formula>1</formula>
      <formula>4</formula>
    </cfRule>
  </conditionalFormatting>
  <conditionalFormatting sqref="AF37">
    <cfRule type="cellIs" dxfId="5" priority="7" operator="between">
      <formula>1</formula>
      <formula>4</formula>
    </cfRule>
  </conditionalFormatting>
  <conditionalFormatting sqref="AC40">
    <cfRule type="cellIs" dxfId="4" priority="6" operator="between">
      <formula>1</formula>
      <formula>4</formula>
    </cfRule>
  </conditionalFormatting>
  <conditionalFormatting sqref="AC41">
    <cfRule type="cellIs" dxfId="3" priority="5" operator="between">
      <formula>1</formula>
      <formula>4</formula>
    </cfRule>
  </conditionalFormatting>
  <conditionalFormatting sqref="AD40">
    <cfRule type="cellIs" dxfId="2" priority="4" operator="between">
      <formula>1</formula>
      <formula>4</formula>
    </cfRule>
  </conditionalFormatting>
  <conditionalFormatting sqref="AD41">
    <cfRule type="cellIs" dxfId="1" priority="3" operator="between">
      <formula>1</formula>
      <formula>4</formula>
    </cfRule>
  </conditionalFormatting>
  <conditionalFormatting sqref="AF40">
    <cfRule type="cellIs" dxfId="0" priority="2" operator="between">
      <formula>1</formula>
      <formula>4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2"/>
  <sheetViews>
    <sheetView zoomScale="80" zoomScaleNormal="80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" width="19.42578125" style="6" customWidth="1"/>
    <col min="2" max="16" width="12.5703125" style="10" customWidth="1"/>
  </cols>
  <sheetData>
    <row r="1" spans="1:32" x14ac:dyDescent="0.25">
      <c r="A1" s="8" t="s">
        <v>54</v>
      </c>
    </row>
    <row r="2" spans="1:32" x14ac:dyDescent="0.25">
      <c r="A2" s="67" t="s">
        <v>98</v>
      </c>
    </row>
    <row r="4" spans="1:32" x14ac:dyDescent="0.25">
      <c r="A4" s="8" t="s">
        <v>59</v>
      </c>
    </row>
    <row r="5" spans="1:32" s="11" customFormat="1" ht="45" x14ac:dyDescent="0.25">
      <c r="A5" s="12" t="s">
        <v>38</v>
      </c>
      <c r="B5" s="60" t="s">
        <v>0</v>
      </c>
      <c r="C5" s="60" t="s">
        <v>1</v>
      </c>
      <c r="D5" s="60" t="s">
        <v>2</v>
      </c>
      <c r="E5" s="60" t="s">
        <v>3</v>
      </c>
      <c r="F5" s="60" t="s">
        <v>4</v>
      </c>
      <c r="G5" s="60" t="s">
        <v>5</v>
      </c>
      <c r="H5" s="60" t="s">
        <v>6</v>
      </c>
      <c r="I5" s="60" t="s">
        <v>7</v>
      </c>
      <c r="J5" s="60" t="s">
        <v>8</v>
      </c>
      <c r="K5" s="60" t="s">
        <v>9</v>
      </c>
      <c r="L5" s="60" t="s">
        <v>10</v>
      </c>
      <c r="M5" s="60" t="s">
        <v>13</v>
      </c>
      <c r="N5" s="60" t="s">
        <v>14</v>
      </c>
      <c r="O5" s="60" t="s">
        <v>11</v>
      </c>
      <c r="P5" s="60" t="s">
        <v>15</v>
      </c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2" x14ac:dyDescent="0.25">
      <c r="A6" s="6" t="s">
        <v>0</v>
      </c>
      <c r="B6" s="37">
        <v>27643</v>
      </c>
      <c r="C6" s="37">
        <v>1819</v>
      </c>
      <c r="D6" s="40">
        <v>595</v>
      </c>
      <c r="E6" s="40">
        <v>467</v>
      </c>
      <c r="F6" s="37">
        <v>1889</v>
      </c>
      <c r="G6" s="40">
        <v>957</v>
      </c>
      <c r="H6" s="37">
        <v>1532</v>
      </c>
      <c r="I6" s="37">
        <v>9828</v>
      </c>
      <c r="J6" s="40">
        <v>960</v>
      </c>
      <c r="K6" s="37">
        <v>3543</v>
      </c>
      <c r="L6" s="37">
        <v>4466</v>
      </c>
      <c r="M6" s="37" t="s">
        <v>52</v>
      </c>
      <c r="N6" s="37" t="s">
        <v>52</v>
      </c>
      <c r="O6" s="37">
        <v>1587</v>
      </c>
      <c r="P6" s="37" t="s">
        <v>52</v>
      </c>
    </row>
    <row r="7" spans="1:32" x14ac:dyDescent="0.25">
      <c r="A7" s="7" t="s">
        <v>57</v>
      </c>
      <c r="B7" s="37">
        <v>7960</v>
      </c>
      <c r="C7" s="40">
        <v>752</v>
      </c>
      <c r="D7" s="40">
        <v>78</v>
      </c>
      <c r="E7" s="40">
        <v>63</v>
      </c>
      <c r="F7" s="40">
        <v>436</v>
      </c>
      <c r="G7" s="40">
        <v>270</v>
      </c>
      <c r="H7" s="40">
        <v>121</v>
      </c>
      <c r="I7" s="37">
        <v>4050</v>
      </c>
      <c r="J7" s="40">
        <v>130</v>
      </c>
      <c r="K7" s="40">
        <v>1081</v>
      </c>
      <c r="L7" s="40">
        <v>619</v>
      </c>
      <c r="M7" s="37" t="s">
        <v>52</v>
      </c>
      <c r="N7" s="37" t="s">
        <v>52</v>
      </c>
      <c r="O7" s="40">
        <v>360</v>
      </c>
      <c r="P7" s="37" t="s">
        <v>52</v>
      </c>
    </row>
    <row r="8" spans="1:32" x14ac:dyDescent="0.25">
      <c r="A8" s="7">
        <v>2</v>
      </c>
      <c r="B8" s="37">
        <v>5794</v>
      </c>
      <c r="C8" s="40">
        <v>452</v>
      </c>
      <c r="D8" s="40">
        <v>104</v>
      </c>
      <c r="E8" s="40">
        <v>101</v>
      </c>
      <c r="F8" s="40">
        <v>441</v>
      </c>
      <c r="G8" s="40">
        <v>256</v>
      </c>
      <c r="H8" s="40">
        <v>300</v>
      </c>
      <c r="I8" s="37">
        <v>1791</v>
      </c>
      <c r="J8" s="40">
        <v>174</v>
      </c>
      <c r="K8" s="40">
        <v>1002</v>
      </c>
      <c r="L8" s="40">
        <v>889</v>
      </c>
      <c r="M8" s="37" t="s">
        <v>52</v>
      </c>
      <c r="N8" s="37" t="s">
        <v>52</v>
      </c>
      <c r="O8" s="40">
        <v>284</v>
      </c>
      <c r="P8" s="37" t="s">
        <v>52</v>
      </c>
    </row>
    <row r="9" spans="1:32" x14ac:dyDescent="0.25">
      <c r="A9" s="7">
        <v>3</v>
      </c>
      <c r="B9" s="37">
        <v>4604</v>
      </c>
      <c r="C9" s="40">
        <v>245</v>
      </c>
      <c r="D9" s="40">
        <v>185</v>
      </c>
      <c r="E9" s="40">
        <v>161</v>
      </c>
      <c r="F9" s="40">
        <v>417</v>
      </c>
      <c r="G9" s="40">
        <v>129</v>
      </c>
      <c r="H9" s="40">
        <v>253</v>
      </c>
      <c r="I9" s="37">
        <v>1261</v>
      </c>
      <c r="J9" s="40">
        <v>226</v>
      </c>
      <c r="K9" s="40">
        <v>630</v>
      </c>
      <c r="L9" s="40">
        <v>790</v>
      </c>
      <c r="M9" s="37" t="s">
        <v>52</v>
      </c>
      <c r="N9" s="37" t="s">
        <v>52</v>
      </c>
      <c r="O9" s="40">
        <v>307</v>
      </c>
      <c r="P9" s="37" t="s">
        <v>52</v>
      </c>
    </row>
    <row r="10" spans="1:32" x14ac:dyDescent="0.25">
      <c r="A10" s="7">
        <v>4</v>
      </c>
      <c r="B10" s="37">
        <v>4443</v>
      </c>
      <c r="C10" s="40">
        <v>199</v>
      </c>
      <c r="D10" s="40">
        <v>163</v>
      </c>
      <c r="E10" s="40">
        <v>67</v>
      </c>
      <c r="F10" s="40">
        <v>274</v>
      </c>
      <c r="G10" s="40">
        <v>157</v>
      </c>
      <c r="H10" s="40">
        <v>375</v>
      </c>
      <c r="I10" s="37">
        <v>1270</v>
      </c>
      <c r="J10" s="40">
        <v>271</v>
      </c>
      <c r="K10" s="40">
        <v>474</v>
      </c>
      <c r="L10" s="40">
        <v>801</v>
      </c>
      <c r="M10" s="37" t="s">
        <v>52</v>
      </c>
      <c r="N10" s="37" t="s">
        <v>52</v>
      </c>
      <c r="O10" s="40">
        <v>392</v>
      </c>
      <c r="P10" s="37" t="s">
        <v>52</v>
      </c>
    </row>
    <row r="11" spans="1:32" x14ac:dyDescent="0.25">
      <c r="A11" s="7" t="s">
        <v>58</v>
      </c>
      <c r="B11" s="37">
        <v>4424</v>
      </c>
      <c r="C11" s="40">
        <v>148</v>
      </c>
      <c r="D11" s="40">
        <v>53</v>
      </c>
      <c r="E11" s="40">
        <v>62</v>
      </c>
      <c r="F11" s="40">
        <v>302</v>
      </c>
      <c r="G11" s="40">
        <v>129</v>
      </c>
      <c r="H11" s="40">
        <v>474</v>
      </c>
      <c r="I11" s="37">
        <v>1294</v>
      </c>
      <c r="J11" s="40">
        <v>120</v>
      </c>
      <c r="K11" s="40">
        <v>324</v>
      </c>
      <c r="L11" s="40">
        <v>1283</v>
      </c>
      <c r="M11" s="37" t="s">
        <v>52</v>
      </c>
      <c r="N11" s="37" t="s">
        <v>52</v>
      </c>
      <c r="O11" s="40">
        <v>235</v>
      </c>
      <c r="P11" s="37" t="s">
        <v>52</v>
      </c>
    </row>
    <row r="12" spans="1:32" x14ac:dyDescent="0.25">
      <c r="A12" t="s">
        <v>39</v>
      </c>
      <c r="B12" s="37">
        <v>418</v>
      </c>
      <c r="C12" s="37">
        <v>23</v>
      </c>
      <c r="D12" s="40">
        <v>12</v>
      </c>
      <c r="E12" s="40">
        <v>13</v>
      </c>
      <c r="F12" s="37">
        <v>19</v>
      </c>
      <c r="G12" s="37">
        <v>16</v>
      </c>
      <c r="H12" s="37">
        <v>9</v>
      </c>
      <c r="I12" s="37">
        <v>162</v>
      </c>
      <c r="J12" s="37">
        <v>39</v>
      </c>
      <c r="K12" s="37">
        <v>32</v>
      </c>
      <c r="L12" s="37">
        <v>84</v>
      </c>
      <c r="M12" s="37" t="s">
        <v>52</v>
      </c>
      <c r="N12" s="37" t="s">
        <v>52</v>
      </c>
      <c r="O12" s="37">
        <v>9</v>
      </c>
      <c r="P12" s="37" t="s">
        <v>52</v>
      </c>
    </row>
    <row r="13" spans="1:32" x14ac:dyDescent="0.25">
      <c r="B13" s="37"/>
      <c r="C13" s="37"/>
      <c r="D13" s="40"/>
      <c r="E13" s="40"/>
      <c r="F13" s="37"/>
      <c r="G13" s="37"/>
      <c r="H13" s="37"/>
      <c r="I13" s="37"/>
      <c r="J13" s="37"/>
      <c r="K13" s="37"/>
      <c r="L13" s="37"/>
      <c r="M13" s="40"/>
      <c r="N13" s="40"/>
      <c r="O13" s="37"/>
      <c r="P13" s="40"/>
    </row>
    <row r="14" spans="1:32" x14ac:dyDescent="0.25">
      <c r="A14" s="8" t="s">
        <v>62</v>
      </c>
      <c r="B14" s="37"/>
      <c r="C14" s="40"/>
      <c r="D14" s="40"/>
      <c r="E14" s="40"/>
      <c r="F14" s="40"/>
      <c r="G14" s="40"/>
      <c r="H14" s="40"/>
      <c r="I14" s="37"/>
      <c r="J14" s="40"/>
      <c r="K14" s="40"/>
      <c r="L14" s="40"/>
      <c r="M14" s="40"/>
      <c r="N14" s="40"/>
      <c r="O14" s="40"/>
      <c r="P14" s="40"/>
    </row>
    <row r="15" spans="1:32" s="11" customFormat="1" ht="45" x14ac:dyDescent="0.25">
      <c r="A15" s="12" t="s">
        <v>38</v>
      </c>
      <c r="B15" s="61" t="s">
        <v>0</v>
      </c>
      <c r="C15" s="61" t="s">
        <v>1</v>
      </c>
      <c r="D15" s="61" t="s">
        <v>2</v>
      </c>
      <c r="E15" s="61" t="s">
        <v>3</v>
      </c>
      <c r="F15" s="61" t="s">
        <v>4</v>
      </c>
      <c r="G15" s="61" t="s">
        <v>5</v>
      </c>
      <c r="H15" s="61" t="s">
        <v>6</v>
      </c>
      <c r="I15" s="61" t="s">
        <v>7</v>
      </c>
      <c r="J15" s="61" t="s">
        <v>8</v>
      </c>
      <c r="K15" s="61" t="s">
        <v>9</v>
      </c>
      <c r="L15" s="61" t="s">
        <v>10</v>
      </c>
      <c r="M15" s="61" t="s">
        <v>13</v>
      </c>
      <c r="N15" s="61" t="s">
        <v>14</v>
      </c>
      <c r="O15" s="61" t="s">
        <v>11</v>
      </c>
      <c r="P15" s="61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x14ac:dyDescent="0.25">
      <c r="A16" s="6" t="s">
        <v>0</v>
      </c>
      <c r="B16" s="37">
        <v>37364</v>
      </c>
      <c r="C16" s="37">
        <v>2788</v>
      </c>
      <c r="D16" s="37">
        <v>601</v>
      </c>
      <c r="E16" s="37">
        <v>1340</v>
      </c>
      <c r="F16" s="37">
        <v>2014</v>
      </c>
      <c r="G16" s="37">
        <v>2624</v>
      </c>
      <c r="H16" s="37">
        <v>6408</v>
      </c>
      <c r="I16" s="37">
        <v>5254</v>
      </c>
      <c r="J16" s="37">
        <v>3053</v>
      </c>
      <c r="K16" s="37">
        <v>1645</v>
      </c>
      <c r="L16" s="37">
        <v>6964</v>
      </c>
      <c r="M16" s="37">
        <v>351</v>
      </c>
      <c r="N16" s="37">
        <v>245</v>
      </c>
      <c r="O16" s="37">
        <v>3878</v>
      </c>
      <c r="P16" s="37">
        <v>199</v>
      </c>
    </row>
    <row r="17" spans="1:32" x14ac:dyDescent="0.25">
      <c r="A17" s="7" t="s">
        <v>57</v>
      </c>
      <c r="B17" s="37">
        <v>4951</v>
      </c>
      <c r="C17" s="37">
        <v>445</v>
      </c>
      <c r="D17" s="37">
        <v>18</v>
      </c>
      <c r="E17" s="37">
        <v>132</v>
      </c>
      <c r="F17" s="37">
        <v>451</v>
      </c>
      <c r="G17" s="37">
        <v>286</v>
      </c>
      <c r="H17" s="37">
        <v>377</v>
      </c>
      <c r="I17" s="37">
        <v>1778</v>
      </c>
      <c r="J17" s="37">
        <v>228</v>
      </c>
      <c r="K17" s="37">
        <v>279</v>
      </c>
      <c r="L17" s="37">
        <v>471</v>
      </c>
      <c r="M17" s="37" t="s">
        <v>52</v>
      </c>
      <c r="N17" s="37" t="s">
        <v>52</v>
      </c>
      <c r="O17" s="37">
        <v>486</v>
      </c>
      <c r="P17" s="37" t="s">
        <v>52</v>
      </c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</row>
    <row r="18" spans="1:32" x14ac:dyDescent="0.25">
      <c r="A18" s="7">
        <v>2</v>
      </c>
      <c r="B18" s="37">
        <v>5162</v>
      </c>
      <c r="C18" s="37">
        <v>418</v>
      </c>
      <c r="D18" s="37">
        <v>102</v>
      </c>
      <c r="E18" s="37">
        <v>238</v>
      </c>
      <c r="F18" s="37">
        <v>369</v>
      </c>
      <c r="G18" s="37">
        <v>496</v>
      </c>
      <c r="H18" s="37">
        <v>695</v>
      </c>
      <c r="I18" s="37">
        <v>638</v>
      </c>
      <c r="J18" s="37">
        <v>390</v>
      </c>
      <c r="K18" s="37">
        <v>269</v>
      </c>
      <c r="L18" s="37">
        <v>920</v>
      </c>
      <c r="M18" s="37">
        <v>10</v>
      </c>
      <c r="N18" s="37">
        <v>8</v>
      </c>
      <c r="O18" s="37">
        <v>537</v>
      </c>
      <c r="P18" s="37">
        <v>72</v>
      </c>
    </row>
    <row r="19" spans="1:32" x14ac:dyDescent="0.25">
      <c r="A19" s="7">
        <v>3</v>
      </c>
      <c r="B19" s="37">
        <v>5420</v>
      </c>
      <c r="C19" s="37">
        <v>208</v>
      </c>
      <c r="D19" s="37">
        <v>149</v>
      </c>
      <c r="E19" s="37">
        <v>238</v>
      </c>
      <c r="F19" s="37">
        <v>257</v>
      </c>
      <c r="G19" s="37">
        <v>417</v>
      </c>
      <c r="H19" s="37">
        <v>1286</v>
      </c>
      <c r="I19" s="37">
        <v>631</v>
      </c>
      <c r="J19" s="37">
        <v>637</v>
      </c>
      <c r="K19" s="37">
        <v>186</v>
      </c>
      <c r="L19" s="37">
        <v>741</v>
      </c>
      <c r="M19" s="37">
        <v>27</v>
      </c>
      <c r="N19" s="37">
        <v>62</v>
      </c>
      <c r="O19" s="37">
        <v>494</v>
      </c>
      <c r="P19" s="37">
        <v>87</v>
      </c>
    </row>
    <row r="20" spans="1:32" x14ac:dyDescent="0.25">
      <c r="A20" s="7">
        <v>4</v>
      </c>
      <c r="B20" s="37">
        <v>5429</v>
      </c>
      <c r="C20" s="37">
        <v>204</v>
      </c>
      <c r="D20" s="37">
        <v>177</v>
      </c>
      <c r="E20" s="37">
        <v>105</v>
      </c>
      <c r="F20" s="37">
        <v>293</v>
      </c>
      <c r="G20" s="37">
        <v>480</v>
      </c>
      <c r="H20" s="37">
        <v>1363</v>
      </c>
      <c r="I20" s="37">
        <v>416</v>
      </c>
      <c r="J20" s="37">
        <v>659</v>
      </c>
      <c r="K20" s="37">
        <v>110</v>
      </c>
      <c r="L20" s="37">
        <v>736</v>
      </c>
      <c r="M20" s="37" t="s">
        <v>90</v>
      </c>
      <c r="N20" s="37" t="s">
        <v>90</v>
      </c>
      <c r="O20" s="37">
        <v>750</v>
      </c>
      <c r="P20" s="37" t="s">
        <v>90</v>
      </c>
    </row>
    <row r="21" spans="1:32" x14ac:dyDescent="0.25">
      <c r="A21" s="7" t="s">
        <v>58</v>
      </c>
      <c r="B21" s="37">
        <v>4294</v>
      </c>
      <c r="C21" s="37">
        <v>141</v>
      </c>
      <c r="D21" s="37">
        <v>12</v>
      </c>
      <c r="E21" s="37">
        <v>42</v>
      </c>
      <c r="F21" s="37">
        <v>284</v>
      </c>
      <c r="G21" s="37">
        <v>464</v>
      </c>
      <c r="H21" s="37">
        <v>1361</v>
      </c>
      <c r="I21" s="37">
        <v>412</v>
      </c>
      <c r="J21" s="37">
        <v>144</v>
      </c>
      <c r="K21" s="37">
        <v>67</v>
      </c>
      <c r="L21" s="37">
        <v>980</v>
      </c>
      <c r="M21" s="37" t="s">
        <v>90</v>
      </c>
      <c r="N21" s="37" t="s">
        <v>90</v>
      </c>
      <c r="O21" s="37">
        <v>372</v>
      </c>
      <c r="P21" s="37" t="s">
        <v>90</v>
      </c>
    </row>
    <row r="22" spans="1:32" x14ac:dyDescent="0.25">
      <c r="A22" t="s">
        <v>39</v>
      </c>
      <c r="B22" s="37">
        <v>12108</v>
      </c>
      <c r="C22" s="37">
        <v>1372</v>
      </c>
      <c r="D22" s="37">
        <v>143</v>
      </c>
      <c r="E22" s="37">
        <v>585</v>
      </c>
      <c r="F22" s="37">
        <v>360</v>
      </c>
      <c r="G22" s="37">
        <v>481</v>
      </c>
      <c r="H22" s="37">
        <v>1326</v>
      </c>
      <c r="I22" s="37">
        <v>1379</v>
      </c>
      <c r="J22" s="37">
        <v>995</v>
      </c>
      <c r="K22" s="37">
        <v>734</v>
      </c>
      <c r="L22" s="37">
        <v>3116</v>
      </c>
      <c r="M22" s="37">
        <v>283</v>
      </c>
      <c r="N22" s="37">
        <v>57</v>
      </c>
      <c r="O22" s="37">
        <v>1239</v>
      </c>
      <c r="P22" s="37">
        <v>38</v>
      </c>
    </row>
    <row r="23" spans="1:32" x14ac:dyDescent="0.25"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</row>
    <row r="24" spans="1:32" x14ac:dyDescent="0.25">
      <c r="A24" s="13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15"/>
    </row>
    <row r="25" spans="1:32" x14ac:dyDescent="0.25">
      <c r="A25" s="8" t="s">
        <v>60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</row>
    <row r="26" spans="1:32" s="11" customFormat="1" ht="45" x14ac:dyDescent="0.25">
      <c r="A26" s="12" t="s">
        <v>38</v>
      </c>
      <c r="B26" s="61" t="s">
        <v>0</v>
      </c>
      <c r="C26" s="61" t="s">
        <v>1</v>
      </c>
      <c r="D26" s="61" t="s">
        <v>2</v>
      </c>
      <c r="E26" s="61" t="s">
        <v>3</v>
      </c>
      <c r="F26" s="61" t="s">
        <v>4</v>
      </c>
      <c r="G26" s="61" t="s">
        <v>5</v>
      </c>
      <c r="H26" s="61" t="s">
        <v>6</v>
      </c>
      <c r="I26" s="61" t="s">
        <v>7</v>
      </c>
      <c r="J26" s="61" t="s">
        <v>8</v>
      </c>
      <c r="K26" s="61" t="s">
        <v>9</v>
      </c>
      <c r="L26" s="61" t="s">
        <v>10</v>
      </c>
      <c r="M26" s="61" t="s">
        <v>13</v>
      </c>
      <c r="N26" s="61" t="s">
        <v>14</v>
      </c>
      <c r="O26" s="61" t="s">
        <v>11</v>
      </c>
      <c r="P26" s="61" t="s">
        <v>15</v>
      </c>
      <c r="Q26" s="32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</row>
    <row r="27" spans="1:32" x14ac:dyDescent="0.25">
      <c r="A27" s="6" t="s">
        <v>0</v>
      </c>
      <c r="B27" s="37">
        <v>28505</v>
      </c>
      <c r="C27" s="37">
        <v>1999</v>
      </c>
      <c r="D27" s="40">
        <v>592</v>
      </c>
      <c r="E27" s="40">
        <v>592</v>
      </c>
      <c r="F27" s="37">
        <v>1914</v>
      </c>
      <c r="G27" s="37">
        <v>1031</v>
      </c>
      <c r="H27" s="37">
        <v>1666</v>
      </c>
      <c r="I27" s="37">
        <v>9790</v>
      </c>
      <c r="J27" s="37">
        <v>1088</v>
      </c>
      <c r="K27" s="37">
        <v>3724</v>
      </c>
      <c r="L27" s="37">
        <v>4494</v>
      </c>
      <c r="M27" s="37" t="s">
        <v>52</v>
      </c>
      <c r="N27" s="37" t="s">
        <v>52</v>
      </c>
      <c r="O27" s="37">
        <v>1615</v>
      </c>
      <c r="P27" s="37" t="s">
        <v>52</v>
      </c>
      <c r="Q27" s="26"/>
    </row>
    <row r="28" spans="1:32" x14ac:dyDescent="0.25">
      <c r="A28" s="7" t="s">
        <v>57</v>
      </c>
      <c r="B28" s="37">
        <v>7999</v>
      </c>
      <c r="C28" s="40">
        <v>784</v>
      </c>
      <c r="D28" s="40">
        <v>76</v>
      </c>
      <c r="E28" s="40">
        <v>84</v>
      </c>
      <c r="F28" s="40">
        <v>515</v>
      </c>
      <c r="G28" s="40">
        <v>243</v>
      </c>
      <c r="H28" s="40">
        <v>125</v>
      </c>
      <c r="I28" s="37">
        <v>3896</v>
      </c>
      <c r="J28" s="40">
        <v>145</v>
      </c>
      <c r="K28" s="40">
        <v>1097</v>
      </c>
      <c r="L28" s="40">
        <v>690</v>
      </c>
      <c r="M28" s="37" t="s">
        <v>52</v>
      </c>
      <c r="N28" s="37" t="s">
        <v>52</v>
      </c>
      <c r="O28" s="40">
        <v>344</v>
      </c>
      <c r="P28" s="37" t="s">
        <v>52</v>
      </c>
      <c r="Q28" s="26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</row>
    <row r="29" spans="1:32" x14ac:dyDescent="0.25">
      <c r="A29" s="7">
        <v>2</v>
      </c>
      <c r="B29" s="37">
        <v>6051</v>
      </c>
      <c r="C29" s="40">
        <v>482</v>
      </c>
      <c r="D29" s="40">
        <v>84</v>
      </c>
      <c r="E29" s="40">
        <v>162</v>
      </c>
      <c r="F29" s="40">
        <v>408</v>
      </c>
      <c r="G29" s="40">
        <v>309</v>
      </c>
      <c r="H29" s="40">
        <v>341</v>
      </c>
      <c r="I29" s="37">
        <v>1753</v>
      </c>
      <c r="J29" s="40">
        <v>197</v>
      </c>
      <c r="K29" s="40">
        <v>1065</v>
      </c>
      <c r="L29" s="40">
        <v>932</v>
      </c>
      <c r="M29" s="37" t="s">
        <v>52</v>
      </c>
      <c r="N29" s="37" t="s">
        <v>52</v>
      </c>
      <c r="O29" s="40">
        <v>318</v>
      </c>
      <c r="P29" s="37" t="s">
        <v>52</v>
      </c>
      <c r="Q29" s="26"/>
    </row>
    <row r="30" spans="1:32" x14ac:dyDescent="0.25">
      <c r="A30" s="7">
        <v>3</v>
      </c>
      <c r="B30" s="37">
        <v>4961</v>
      </c>
      <c r="C30" s="40">
        <v>283</v>
      </c>
      <c r="D30" s="40">
        <v>181</v>
      </c>
      <c r="E30" s="40">
        <v>211</v>
      </c>
      <c r="F30" s="40">
        <v>433</v>
      </c>
      <c r="G30" s="40">
        <v>153</v>
      </c>
      <c r="H30" s="40">
        <v>289</v>
      </c>
      <c r="I30" s="37">
        <v>1376</v>
      </c>
      <c r="J30" s="40">
        <v>269</v>
      </c>
      <c r="K30" s="40">
        <v>669</v>
      </c>
      <c r="L30" s="40">
        <v>749</v>
      </c>
      <c r="M30" s="37" t="s">
        <v>52</v>
      </c>
      <c r="N30" s="37" t="s">
        <v>52</v>
      </c>
      <c r="O30" s="40">
        <v>348</v>
      </c>
      <c r="P30" s="37" t="s">
        <v>52</v>
      </c>
      <c r="Q30" s="26"/>
    </row>
    <row r="31" spans="1:32" x14ac:dyDescent="0.25">
      <c r="A31" s="7">
        <v>4</v>
      </c>
      <c r="B31" s="37">
        <v>4437</v>
      </c>
      <c r="C31" s="40">
        <v>232</v>
      </c>
      <c r="D31" s="40">
        <v>177</v>
      </c>
      <c r="E31" s="40">
        <v>82</v>
      </c>
      <c r="F31" s="40">
        <v>243</v>
      </c>
      <c r="G31" s="40">
        <v>163</v>
      </c>
      <c r="H31" s="40">
        <v>377</v>
      </c>
      <c r="I31" s="37">
        <v>1197</v>
      </c>
      <c r="J31" s="40">
        <v>326</v>
      </c>
      <c r="K31" s="40">
        <v>514</v>
      </c>
      <c r="L31" s="40">
        <v>756</v>
      </c>
      <c r="M31" s="37" t="s">
        <v>52</v>
      </c>
      <c r="N31" s="37" t="s">
        <v>52</v>
      </c>
      <c r="O31" s="40">
        <v>370</v>
      </c>
      <c r="P31" s="37" t="s">
        <v>52</v>
      </c>
      <c r="Q31" s="26"/>
    </row>
    <row r="32" spans="1:32" x14ac:dyDescent="0.25">
      <c r="A32" s="7" t="s">
        <v>58</v>
      </c>
      <c r="B32" s="37">
        <v>4557</v>
      </c>
      <c r="C32" s="40">
        <v>188</v>
      </c>
      <c r="D32" s="40">
        <v>66</v>
      </c>
      <c r="E32" s="40">
        <v>45</v>
      </c>
      <c r="F32" s="40">
        <v>299</v>
      </c>
      <c r="G32" s="40">
        <v>143</v>
      </c>
      <c r="H32" s="40">
        <v>519</v>
      </c>
      <c r="I32" s="37">
        <v>1369</v>
      </c>
      <c r="J32" s="40">
        <v>109</v>
      </c>
      <c r="K32" s="40">
        <v>336</v>
      </c>
      <c r="L32" s="40">
        <v>1264</v>
      </c>
      <c r="M32" s="37" t="s">
        <v>52</v>
      </c>
      <c r="N32" s="37" t="s">
        <v>52</v>
      </c>
      <c r="O32" s="40">
        <v>219</v>
      </c>
      <c r="P32" s="37" t="s">
        <v>52</v>
      </c>
      <c r="Q32" s="26"/>
    </row>
    <row r="33" spans="1:32" x14ac:dyDescent="0.25">
      <c r="A33" t="s">
        <v>39</v>
      </c>
      <c r="B33" s="37">
        <v>500</v>
      </c>
      <c r="C33" s="40">
        <v>30</v>
      </c>
      <c r="D33" s="40">
        <v>8</v>
      </c>
      <c r="E33" s="40">
        <v>8</v>
      </c>
      <c r="F33" s="40">
        <v>16</v>
      </c>
      <c r="G33" s="40">
        <v>20</v>
      </c>
      <c r="H33" s="40">
        <v>15</v>
      </c>
      <c r="I33" s="40">
        <v>199</v>
      </c>
      <c r="J33" s="40">
        <v>42</v>
      </c>
      <c r="K33" s="40">
        <v>43</v>
      </c>
      <c r="L33" s="40">
        <v>103</v>
      </c>
      <c r="M33" s="37" t="s">
        <v>52</v>
      </c>
      <c r="N33" s="37" t="s">
        <v>52</v>
      </c>
      <c r="O33" s="40">
        <v>16</v>
      </c>
      <c r="P33" s="37" t="s">
        <v>52</v>
      </c>
      <c r="Q33" s="26"/>
    </row>
    <row r="34" spans="1:32" x14ac:dyDescent="0.25">
      <c r="B34" s="37"/>
      <c r="C34" s="40"/>
      <c r="D34" s="40"/>
      <c r="E34" s="40"/>
      <c r="F34" s="40"/>
      <c r="G34" s="40"/>
      <c r="H34" s="40"/>
      <c r="I34" s="37"/>
      <c r="J34" s="40"/>
      <c r="K34" s="40"/>
      <c r="L34" s="40"/>
      <c r="M34" s="40"/>
      <c r="N34" s="40"/>
      <c r="O34" s="40"/>
      <c r="P34" s="40"/>
    </row>
    <row r="35" spans="1:32" x14ac:dyDescent="0.25">
      <c r="A35" s="8" t="s">
        <v>63</v>
      </c>
      <c r="B35" s="37"/>
      <c r="C35" s="40"/>
      <c r="D35" s="40"/>
      <c r="E35" s="40"/>
      <c r="F35" s="40"/>
      <c r="G35" s="40"/>
      <c r="H35" s="40"/>
      <c r="I35" s="37"/>
      <c r="J35" s="40"/>
      <c r="K35" s="40"/>
      <c r="L35" s="40"/>
      <c r="M35" s="40"/>
      <c r="N35" s="40"/>
      <c r="O35" s="40"/>
      <c r="P35" s="40"/>
    </row>
    <row r="36" spans="1:32" s="11" customFormat="1" ht="45" x14ac:dyDescent="0.25">
      <c r="A36" s="12" t="s">
        <v>38</v>
      </c>
      <c r="B36" s="61" t="s">
        <v>0</v>
      </c>
      <c r="C36" s="61" t="s">
        <v>1</v>
      </c>
      <c r="D36" s="61" t="s">
        <v>2</v>
      </c>
      <c r="E36" s="61" t="s">
        <v>3</v>
      </c>
      <c r="F36" s="61" t="s">
        <v>4</v>
      </c>
      <c r="G36" s="61" t="s">
        <v>5</v>
      </c>
      <c r="H36" s="61" t="s">
        <v>6</v>
      </c>
      <c r="I36" s="61" t="s">
        <v>7</v>
      </c>
      <c r="J36" s="61" t="s">
        <v>8</v>
      </c>
      <c r="K36" s="61" t="s">
        <v>9</v>
      </c>
      <c r="L36" s="61" t="s">
        <v>10</v>
      </c>
      <c r="M36" s="61" t="s">
        <v>13</v>
      </c>
      <c r="N36" s="61" t="s">
        <v>14</v>
      </c>
      <c r="O36" s="61" t="s">
        <v>11</v>
      </c>
      <c r="P36" s="61" t="s">
        <v>15</v>
      </c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</row>
    <row r="37" spans="1:32" x14ac:dyDescent="0.25">
      <c r="A37" s="6" t="s">
        <v>0</v>
      </c>
      <c r="B37" s="37">
        <v>36339</v>
      </c>
      <c r="C37" s="37">
        <v>2645</v>
      </c>
      <c r="D37" s="37">
        <v>665</v>
      </c>
      <c r="E37" s="37">
        <v>1273</v>
      </c>
      <c r="F37" s="37">
        <v>1859</v>
      </c>
      <c r="G37" s="37">
        <v>2663</v>
      </c>
      <c r="H37" s="37">
        <v>6103</v>
      </c>
      <c r="I37" s="37">
        <v>5068</v>
      </c>
      <c r="J37" s="37">
        <v>2847</v>
      </c>
      <c r="K37" s="37">
        <v>1696</v>
      </c>
      <c r="L37" s="37">
        <v>6963</v>
      </c>
      <c r="M37" s="37">
        <v>300</v>
      </c>
      <c r="N37" s="37">
        <v>198</v>
      </c>
      <c r="O37" s="37">
        <v>3888</v>
      </c>
      <c r="P37" s="37">
        <v>171</v>
      </c>
    </row>
    <row r="38" spans="1:32" x14ac:dyDescent="0.25">
      <c r="A38" s="7" t="s">
        <v>57</v>
      </c>
      <c r="B38" s="37">
        <v>4641</v>
      </c>
      <c r="C38" s="37">
        <v>526</v>
      </c>
      <c r="D38" s="37">
        <v>22</v>
      </c>
      <c r="E38" s="37">
        <v>109</v>
      </c>
      <c r="F38" s="37">
        <v>381</v>
      </c>
      <c r="G38" s="37">
        <v>277</v>
      </c>
      <c r="H38" s="37">
        <v>278</v>
      </c>
      <c r="I38" s="37">
        <v>1697</v>
      </c>
      <c r="J38" s="37">
        <v>185</v>
      </c>
      <c r="K38" s="37">
        <v>237</v>
      </c>
      <c r="L38" s="37">
        <v>450</v>
      </c>
      <c r="M38" s="37" t="s">
        <v>52</v>
      </c>
      <c r="N38" s="37" t="s">
        <v>52</v>
      </c>
      <c r="O38" s="37">
        <v>479</v>
      </c>
      <c r="P38" s="37" t="s">
        <v>52</v>
      </c>
    </row>
    <row r="39" spans="1:32" x14ac:dyDescent="0.25">
      <c r="A39" s="7">
        <v>2</v>
      </c>
      <c r="B39" s="37">
        <v>4939</v>
      </c>
      <c r="C39" s="37">
        <v>442</v>
      </c>
      <c r="D39" s="37">
        <v>87</v>
      </c>
      <c r="E39" s="37">
        <v>181</v>
      </c>
      <c r="F39" s="37">
        <v>316</v>
      </c>
      <c r="G39" s="37">
        <v>510</v>
      </c>
      <c r="H39" s="37">
        <v>642</v>
      </c>
      <c r="I39" s="37">
        <v>670</v>
      </c>
      <c r="J39" s="37">
        <v>375</v>
      </c>
      <c r="K39" s="37">
        <v>246</v>
      </c>
      <c r="L39" s="37">
        <v>865</v>
      </c>
      <c r="M39" s="37">
        <v>21</v>
      </c>
      <c r="N39" s="37">
        <v>7</v>
      </c>
      <c r="O39" s="37">
        <v>502</v>
      </c>
      <c r="P39" s="37">
        <v>75</v>
      </c>
    </row>
    <row r="40" spans="1:32" x14ac:dyDescent="0.25">
      <c r="A40" s="7">
        <v>3</v>
      </c>
      <c r="B40" s="37">
        <v>5417</v>
      </c>
      <c r="C40" s="37">
        <v>257</v>
      </c>
      <c r="D40" s="37">
        <v>176</v>
      </c>
      <c r="E40" s="37">
        <v>236</v>
      </c>
      <c r="F40" s="37">
        <v>276</v>
      </c>
      <c r="G40" s="37">
        <v>435</v>
      </c>
      <c r="H40" s="37">
        <v>1322</v>
      </c>
      <c r="I40" s="37">
        <v>573</v>
      </c>
      <c r="J40" s="37">
        <v>607</v>
      </c>
      <c r="K40" s="37">
        <v>173</v>
      </c>
      <c r="L40" s="37">
        <v>724</v>
      </c>
      <c r="M40" s="37">
        <v>29</v>
      </c>
      <c r="N40" s="37">
        <v>57</v>
      </c>
      <c r="O40" s="37">
        <v>473</v>
      </c>
      <c r="P40" s="37">
        <v>79</v>
      </c>
    </row>
    <row r="41" spans="1:32" x14ac:dyDescent="0.25">
      <c r="A41" s="7">
        <v>4</v>
      </c>
      <c r="B41" s="37">
        <v>5566</v>
      </c>
      <c r="C41" s="37">
        <v>249</v>
      </c>
      <c r="D41" s="37">
        <v>219</v>
      </c>
      <c r="E41" s="37">
        <v>86</v>
      </c>
      <c r="F41" s="37">
        <v>256</v>
      </c>
      <c r="G41" s="37">
        <v>507</v>
      </c>
      <c r="H41" s="37">
        <v>1436</v>
      </c>
      <c r="I41" s="37">
        <v>394</v>
      </c>
      <c r="J41" s="37">
        <v>688</v>
      </c>
      <c r="K41" s="37">
        <v>130</v>
      </c>
      <c r="L41" s="37">
        <v>691</v>
      </c>
      <c r="M41" s="37" t="s">
        <v>90</v>
      </c>
      <c r="N41" s="37" t="s">
        <v>90</v>
      </c>
      <c r="O41" s="37">
        <v>780</v>
      </c>
      <c r="P41" s="37" t="s">
        <v>90</v>
      </c>
    </row>
    <row r="42" spans="1:32" x14ac:dyDescent="0.25">
      <c r="A42" s="7" t="s">
        <v>58</v>
      </c>
      <c r="B42" s="37">
        <v>4626</v>
      </c>
      <c r="C42" s="37">
        <v>174</v>
      </c>
      <c r="D42" s="37">
        <v>19</v>
      </c>
      <c r="E42" s="37">
        <v>27</v>
      </c>
      <c r="F42" s="37">
        <v>285</v>
      </c>
      <c r="G42" s="37">
        <v>484</v>
      </c>
      <c r="H42" s="37">
        <v>1450</v>
      </c>
      <c r="I42" s="37">
        <v>509</v>
      </c>
      <c r="J42" s="37">
        <v>139</v>
      </c>
      <c r="K42" s="37">
        <v>80</v>
      </c>
      <c r="L42" s="37">
        <v>1045</v>
      </c>
      <c r="M42" s="37" t="s">
        <v>90</v>
      </c>
      <c r="N42" s="37" t="s">
        <v>90</v>
      </c>
      <c r="O42" s="37">
        <v>398</v>
      </c>
      <c r="P42" s="37" t="s">
        <v>90</v>
      </c>
    </row>
    <row r="43" spans="1:32" x14ac:dyDescent="0.25">
      <c r="A43" t="s">
        <v>39</v>
      </c>
      <c r="B43" s="37">
        <v>11150</v>
      </c>
      <c r="C43" s="37">
        <v>997</v>
      </c>
      <c r="D43" s="37">
        <v>142</v>
      </c>
      <c r="E43" s="37">
        <v>634</v>
      </c>
      <c r="F43" s="37">
        <v>345</v>
      </c>
      <c r="G43" s="37">
        <v>450</v>
      </c>
      <c r="H43" s="37">
        <v>975</v>
      </c>
      <c r="I43" s="37">
        <v>1225</v>
      </c>
      <c r="J43" s="37">
        <v>853</v>
      </c>
      <c r="K43" s="37">
        <v>830</v>
      </c>
      <c r="L43" s="37">
        <v>3188</v>
      </c>
      <c r="M43" s="37">
        <v>215</v>
      </c>
      <c r="N43" s="37">
        <v>24</v>
      </c>
      <c r="O43" s="37">
        <v>1256</v>
      </c>
      <c r="P43" s="37">
        <v>16</v>
      </c>
    </row>
    <row r="44" spans="1:32" x14ac:dyDescent="0.25"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AF44" s="11"/>
    </row>
    <row r="45" spans="1:32" x14ac:dyDescent="0.25">
      <c r="A45" s="13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15"/>
    </row>
    <row r="46" spans="1:32" x14ac:dyDescent="0.25">
      <c r="A46" s="8" t="s">
        <v>61</v>
      </c>
      <c r="B46" s="40"/>
      <c r="C46" s="37"/>
      <c r="D46" s="37"/>
      <c r="E46" s="40"/>
      <c r="F46" s="40"/>
      <c r="G46" s="37"/>
      <c r="H46" s="40"/>
      <c r="I46" s="37"/>
      <c r="J46" s="37"/>
      <c r="K46" s="40"/>
      <c r="L46" s="37"/>
      <c r="M46" s="37"/>
      <c r="N46" s="40"/>
      <c r="O46" s="40"/>
      <c r="P46" s="40"/>
    </row>
    <row r="47" spans="1:32" s="11" customFormat="1" ht="45" x14ac:dyDescent="0.25">
      <c r="A47" s="12" t="s">
        <v>38</v>
      </c>
      <c r="B47" s="61" t="s">
        <v>0</v>
      </c>
      <c r="C47" s="61" t="s">
        <v>1</v>
      </c>
      <c r="D47" s="61" t="s">
        <v>2</v>
      </c>
      <c r="E47" s="61" t="s">
        <v>3</v>
      </c>
      <c r="F47" s="61" t="s">
        <v>4</v>
      </c>
      <c r="G47" s="61" t="s">
        <v>5</v>
      </c>
      <c r="H47" s="61" t="s">
        <v>6</v>
      </c>
      <c r="I47" s="61" t="s">
        <v>7</v>
      </c>
      <c r="J47" s="61" t="s">
        <v>8</v>
      </c>
      <c r="K47" s="61" t="s">
        <v>9</v>
      </c>
      <c r="L47" s="61" t="s">
        <v>10</v>
      </c>
      <c r="M47" s="61" t="s">
        <v>13</v>
      </c>
      <c r="N47" s="61" t="s">
        <v>14</v>
      </c>
      <c r="O47" s="61" t="s">
        <v>11</v>
      </c>
      <c r="P47" s="61" t="s">
        <v>15</v>
      </c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</row>
    <row r="48" spans="1:32" x14ac:dyDescent="0.25">
      <c r="A48" s="6" t="s">
        <v>0</v>
      </c>
      <c r="B48" s="37">
        <v>29190</v>
      </c>
      <c r="C48" s="37">
        <v>2046</v>
      </c>
      <c r="D48" s="40">
        <v>612</v>
      </c>
      <c r="E48" s="40">
        <v>645</v>
      </c>
      <c r="F48" s="37">
        <v>1871</v>
      </c>
      <c r="G48" s="37">
        <v>1027</v>
      </c>
      <c r="H48" s="37">
        <v>2071</v>
      </c>
      <c r="I48" s="37">
        <v>10036</v>
      </c>
      <c r="J48" s="37">
        <v>1146</v>
      </c>
      <c r="K48" s="37">
        <v>3638</v>
      </c>
      <c r="L48" s="37">
        <v>4548</v>
      </c>
      <c r="M48" s="37" t="s">
        <v>52</v>
      </c>
      <c r="N48" s="37" t="s">
        <v>52</v>
      </c>
      <c r="O48" s="37">
        <v>1550</v>
      </c>
      <c r="P48" s="37" t="s">
        <v>52</v>
      </c>
    </row>
    <row r="49" spans="1:32" x14ac:dyDescent="0.25">
      <c r="A49" s="7" t="s">
        <v>57</v>
      </c>
      <c r="B49" s="37">
        <v>7931</v>
      </c>
      <c r="C49" s="37">
        <v>790</v>
      </c>
      <c r="D49" s="40">
        <v>69</v>
      </c>
      <c r="E49" s="40">
        <v>89</v>
      </c>
      <c r="F49" s="40">
        <v>443</v>
      </c>
      <c r="G49" s="40">
        <v>261</v>
      </c>
      <c r="H49" s="40">
        <v>155</v>
      </c>
      <c r="I49" s="37">
        <v>3986</v>
      </c>
      <c r="J49" s="37">
        <v>134</v>
      </c>
      <c r="K49" s="40">
        <v>975</v>
      </c>
      <c r="L49" s="40">
        <v>688</v>
      </c>
      <c r="M49" s="37" t="s">
        <v>52</v>
      </c>
      <c r="N49" s="37" t="s">
        <v>52</v>
      </c>
      <c r="O49" s="40">
        <v>341</v>
      </c>
      <c r="P49" s="37" t="s">
        <v>52</v>
      </c>
    </row>
    <row r="50" spans="1:32" x14ac:dyDescent="0.25">
      <c r="A50" s="7">
        <v>2</v>
      </c>
      <c r="B50" s="37">
        <v>6080</v>
      </c>
      <c r="C50" s="37">
        <v>518</v>
      </c>
      <c r="D50" s="40">
        <v>111</v>
      </c>
      <c r="E50" s="40">
        <v>166</v>
      </c>
      <c r="F50" s="40">
        <v>431</v>
      </c>
      <c r="G50" s="40">
        <v>309</v>
      </c>
      <c r="H50" s="40">
        <v>429</v>
      </c>
      <c r="I50" s="37">
        <v>1753</v>
      </c>
      <c r="J50" s="37">
        <v>194</v>
      </c>
      <c r="K50" s="40">
        <v>952</v>
      </c>
      <c r="L50" s="40">
        <v>921</v>
      </c>
      <c r="M50" s="37" t="s">
        <v>52</v>
      </c>
      <c r="N50" s="37" t="s">
        <v>52</v>
      </c>
      <c r="O50" s="40">
        <v>296</v>
      </c>
      <c r="P50" s="37" t="s">
        <v>52</v>
      </c>
    </row>
    <row r="51" spans="1:32" x14ac:dyDescent="0.25">
      <c r="A51" s="7">
        <v>3</v>
      </c>
      <c r="B51" s="37">
        <v>4962</v>
      </c>
      <c r="C51" s="37">
        <v>296</v>
      </c>
      <c r="D51" s="40">
        <v>195</v>
      </c>
      <c r="E51" s="40">
        <v>227</v>
      </c>
      <c r="F51" s="40">
        <v>402</v>
      </c>
      <c r="G51" s="40">
        <v>150</v>
      </c>
      <c r="H51" s="40">
        <v>371</v>
      </c>
      <c r="I51" s="37">
        <v>1345</v>
      </c>
      <c r="J51" s="37">
        <v>320</v>
      </c>
      <c r="K51" s="40">
        <v>569</v>
      </c>
      <c r="L51" s="40">
        <v>794</v>
      </c>
      <c r="M51" s="37" t="s">
        <v>52</v>
      </c>
      <c r="N51" s="37" t="s">
        <v>52</v>
      </c>
      <c r="O51" s="40">
        <v>293</v>
      </c>
      <c r="P51" s="37" t="s">
        <v>52</v>
      </c>
    </row>
    <row r="52" spans="1:32" x14ac:dyDescent="0.25">
      <c r="A52" s="7">
        <v>4</v>
      </c>
      <c r="B52" s="37">
        <v>4473</v>
      </c>
      <c r="C52" s="40">
        <v>222</v>
      </c>
      <c r="D52" s="40">
        <v>165</v>
      </c>
      <c r="E52" s="40">
        <v>92</v>
      </c>
      <c r="F52" s="40">
        <v>247</v>
      </c>
      <c r="G52" s="40">
        <v>165</v>
      </c>
      <c r="H52" s="40">
        <v>478</v>
      </c>
      <c r="I52" s="37">
        <v>1220</v>
      </c>
      <c r="J52" s="40">
        <v>341</v>
      </c>
      <c r="K52" s="40">
        <v>426</v>
      </c>
      <c r="L52" s="40">
        <v>752</v>
      </c>
      <c r="M52" s="37" t="s">
        <v>52</v>
      </c>
      <c r="N52" s="37" t="s">
        <v>52</v>
      </c>
      <c r="O52" s="40">
        <v>365</v>
      </c>
      <c r="P52" s="37" t="s">
        <v>52</v>
      </c>
    </row>
    <row r="53" spans="1:32" x14ac:dyDescent="0.25">
      <c r="A53" s="7" t="s">
        <v>58</v>
      </c>
      <c r="B53" s="37">
        <v>4641</v>
      </c>
      <c r="C53" s="40">
        <v>174</v>
      </c>
      <c r="D53" s="40">
        <v>54</v>
      </c>
      <c r="E53" s="40">
        <v>57</v>
      </c>
      <c r="F53" s="40">
        <v>328</v>
      </c>
      <c r="G53" s="40">
        <v>134</v>
      </c>
      <c r="H53" s="40">
        <v>571</v>
      </c>
      <c r="I53" s="37">
        <v>1424</v>
      </c>
      <c r="J53" s="40">
        <v>114</v>
      </c>
      <c r="K53" s="40">
        <v>298</v>
      </c>
      <c r="L53" s="40">
        <v>1249</v>
      </c>
      <c r="M53" s="37" t="s">
        <v>52</v>
      </c>
      <c r="N53" s="37" t="s">
        <v>52</v>
      </c>
      <c r="O53" s="40">
        <v>238</v>
      </c>
      <c r="P53" s="37" t="s">
        <v>52</v>
      </c>
    </row>
    <row r="54" spans="1:32" x14ac:dyDescent="0.25">
      <c r="A54" t="s">
        <v>39</v>
      </c>
      <c r="B54" s="37">
        <v>1103</v>
      </c>
      <c r="C54" s="37">
        <v>46</v>
      </c>
      <c r="D54" s="40">
        <v>18</v>
      </c>
      <c r="E54" s="40">
        <v>14</v>
      </c>
      <c r="F54" s="40">
        <v>20</v>
      </c>
      <c r="G54" s="40">
        <v>8</v>
      </c>
      <c r="H54" s="40">
        <v>67</v>
      </c>
      <c r="I54" s="40">
        <v>308</v>
      </c>
      <c r="J54" s="37">
        <v>43</v>
      </c>
      <c r="K54" s="40">
        <v>418</v>
      </c>
      <c r="L54" s="40">
        <v>144</v>
      </c>
      <c r="M54" s="37" t="s">
        <v>52</v>
      </c>
      <c r="N54" s="37" t="s">
        <v>52</v>
      </c>
      <c r="O54" s="40">
        <v>17</v>
      </c>
      <c r="P54" s="37" t="s">
        <v>52</v>
      </c>
    </row>
    <row r="55" spans="1:32" x14ac:dyDescent="0.25"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AF55" s="11"/>
    </row>
    <row r="56" spans="1:32" x14ac:dyDescent="0.25">
      <c r="A56" s="8" t="s">
        <v>64</v>
      </c>
      <c r="B56" s="40"/>
      <c r="C56" s="37"/>
      <c r="D56" s="37"/>
      <c r="E56" s="40"/>
      <c r="F56" s="40"/>
      <c r="G56" s="37"/>
      <c r="H56" s="40"/>
      <c r="I56" s="37"/>
      <c r="J56" s="37"/>
      <c r="K56" s="40"/>
      <c r="L56" s="37"/>
      <c r="M56" s="37"/>
      <c r="N56" s="40"/>
      <c r="O56" s="40"/>
      <c r="P56" s="40"/>
    </row>
    <row r="57" spans="1:32" s="11" customFormat="1" ht="45" x14ac:dyDescent="0.25">
      <c r="A57" s="12" t="s">
        <v>38</v>
      </c>
      <c r="B57" s="61" t="s">
        <v>0</v>
      </c>
      <c r="C57" s="61" t="s">
        <v>1</v>
      </c>
      <c r="D57" s="61" t="s">
        <v>2</v>
      </c>
      <c r="E57" s="61" t="s">
        <v>3</v>
      </c>
      <c r="F57" s="61" t="s">
        <v>4</v>
      </c>
      <c r="G57" s="61" t="s">
        <v>5</v>
      </c>
      <c r="H57" s="61" t="s">
        <v>6</v>
      </c>
      <c r="I57" s="61" t="s">
        <v>7</v>
      </c>
      <c r="J57" s="61" t="s">
        <v>8</v>
      </c>
      <c r="K57" s="61" t="s">
        <v>9</v>
      </c>
      <c r="L57" s="61" t="s">
        <v>10</v>
      </c>
      <c r="M57" s="61" t="s">
        <v>13</v>
      </c>
      <c r="N57" s="61" t="s">
        <v>14</v>
      </c>
      <c r="O57" s="61" t="s">
        <v>11</v>
      </c>
      <c r="P57" s="61" t="s">
        <v>15</v>
      </c>
      <c r="AF57"/>
    </row>
    <row r="58" spans="1:32" x14ac:dyDescent="0.25">
      <c r="A58" s="6" t="s">
        <v>0</v>
      </c>
      <c r="B58" s="37">
        <v>34151</v>
      </c>
      <c r="C58" s="37">
        <v>2371</v>
      </c>
      <c r="D58" s="37">
        <v>592</v>
      </c>
      <c r="E58" s="37">
        <v>1090</v>
      </c>
      <c r="F58" s="37">
        <v>1759</v>
      </c>
      <c r="G58" s="37">
        <v>2561</v>
      </c>
      <c r="H58" s="37">
        <v>5843</v>
      </c>
      <c r="I58" s="37">
        <v>4759</v>
      </c>
      <c r="J58" s="37">
        <v>2791</v>
      </c>
      <c r="K58" s="37">
        <v>1314</v>
      </c>
      <c r="L58" s="37">
        <v>6765</v>
      </c>
      <c r="M58" s="37">
        <v>354</v>
      </c>
      <c r="N58" s="37">
        <v>143</v>
      </c>
      <c r="O58" s="37">
        <v>3645</v>
      </c>
      <c r="P58" s="37">
        <v>164</v>
      </c>
    </row>
    <row r="59" spans="1:32" x14ac:dyDescent="0.25">
      <c r="A59" s="7" t="s">
        <v>57</v>
      </c>
      <c r="B59" s="37">
        <v>4240</v>
      </c>
      <c r="C59" s="37">
        <v>466</v>
      </c>
      <c r="D59" s="37">
        <v>18</v>
      </c>
      <c r="E59" s="37">
        <v>108</v>
      </c>
      <c r="F59" s="37">
        <v>306</v>
      </c>
      <c r="G59" s="37">
        <v>305</v>
      </c>
      <c r="H59" s="37">
        <v>295</v>
      </c>
      <c r="I59" s="37">
        <v>1579</v>
      </c>
      <c r="J59" s="37">
        <v>180</v>
      </c>
      <c r="K59" s="37">
        <v>175</v>
      </c>
      <c r="L59" s="37">
        <v>345</v>
      </c>
      <c r="M59" s="37" t="s">
        <v>52</v>
      </c>
      <c r="N59" s="37" t="s">
        <v>52</v>
      </c>
      <c r="O59" s="37">
        <v>463</v>
      </c>
      <c r="P59" s="37" t="s">
        <v>52</v>
      </c>
    </row>
    <row r="60" spans="1:32" x14ac:dyDescent="0.25">
      <c r="A60" s="7">
        <v>2</v>
      </c>
      <c r="B60" s="37">
        <v>4866</v>
      </c>
      <c r="C60" s="37">
        <v>488</v>
      </c>
      <c r="D60" s="37">
        <v>74</v>
      </c>
      <c r="E60" s="37">
        <v>188</v>
      </c>
      <c r="F60" s="37">
        <v>284</v>
      </c>
      <c r="G60" s="37">
        <v>545</v>
      </c>
      <c r="H60" s="37">
        <v>608</v>
      </c>
      <c r="I60" s="37">
        <v>657</v>
      </c>
      <c r="J60" s="37">
        <v>432</v>
      </c>
      <c r="K60" s="37">
        <v>203</v>
      </c>
      <c r="L60" s="37">
        <v>795</v>
      </c>
      <c r="M60" s="37" t="s">
        <v>90</v>
      </c>
      <c r="N60" s="37" t="s">
        <v>90</v>
      </c>
      <c r="O60" s="37">
        <v>499</v>
      </c>
      <c r="P60" s="37" t="s">
        <v>90</v>
      </c>
    </row>
    <row r="61" spans="1:32" x14ac:dyDescent="0.25">
      <c r="A61" s="7">
        <v>3</v>
      </c>
      <c r="B61" s="37">
        <v>5206</v>
      </c>
      <c r="C61" s="37">
        <v>214</v>
      </c>
      <c r="D61" s="37">
        <v>151</v>
      </c>
      <c r="E61" s="37">
        <v>190</v>
      </c>
      <c r="F61" s="37">
        <v>255</v>
      </c>
      <c r="G61" s="37">
        <v>482</v>
      </c>
      <c r="H61" s="37">
        <v>1348</v>
      </c>
      <c r="I61" s="37">
        <v>531</v>
      </c>
      <c r="J61" s="37">
        <v>580</v>
      </c>
      <c r="K61" s="37">
        <v>142</v>
      </c>
      <c r="L61" s="37">
        <v>690</v>
      </c>
      <c r="M61" s="37">
        <v>38</v>
      </c>
      <c r="N61" s="37">
        <v>41</v>
      </c>
      <c r="O61" s="37">
        <v>472</v>
      </c>
      <c r="P61" s="37">
        <v>72</v>
      </c>
    </row>
    <row r="62" spans="1:32" x14ac:dyDescent="0.25">
      <c r="A62" s="7">
        <v>4</v>
      </c>
      <c r="B62" s="37">
        <v>5386</v>
      </c>
      <c r="C62" s="37">
        <v>231</v>
      </c>
      <c r="D62" s="37">
        <v>196</v>
      </c>
      <c r="E62" s="37">
        <v>67</v>
      </c>
      <c r="F62" s="37">
        <v>272</v>
      </c>
      <c r="G62" s="37">
        <v>464</v>
      </c>
      <c r="H62" s="37">
        <v>1447</v>
      </c>
      <c r="I62" s="37">
        <v>410</v>
      </c>
      <c r="J62" s="37">
        <v>615</v>
      </c>
      <c r="K62" s="37">
        <v>110</v>
      </c>
      <c r="L62" s="37">
        <v>680</v>
      </c>
      <c r="M62" s="37">
        <v>39</v>
      </c>
      <c r="N62" s="37">
        <v>70</v>
      </c>
      <c r="O62" s="37">
        <v>785</v>
      </c>
      <c r="P62" s="37" t="s">
        <v>52</v>
      </c>
    </row>
    <row r="63" spans="1:32" x14ac:dyDescent="0.25">
      <c r="A63" s="7" t="s">
        <v>58</v>
      </c>
      <c r="B63" s="37">
        <v>4379</v>
      </c>
      <c r="C63" s="37">
        <v>153</v>
      </c>
      <c r="D63" s="37">
        <v>13</v>
      </c>
      <c r="E63" s="37">
        <v>26</v>
      </c>
      <c r="F63" s="37">
        <v>313</v>
      </c>
      <c r="G63" s="37">
        <v>420</v>
      </c>
      <c r="H63" s="37">
        <v>1361</v>
      </c>
      <c r="I63" s="37">
        <v>454</v>
      </c>
      <c r="J63" s="37">
        <v>127</v>
      </c>
      <c r="K63" s="37">
        <v>60</v>
      </c>
      <c r="L63" s="37">
        <v>1041</v>
      </c>
      <c r="M63" s="37" t="s">
        <v>90</v>
      </c>
      <c r="N63" s="37" t="s">
        <v>90</v>
      </c>
      <c r="O63" s="37">
        <v>392</v>
      </c>
      <c r="P63" s="37" t="s">
        <v>90</v>
      </c>
    </row>
    <row r="64" spans="1:32" x14ac:dyDescent="0.25">
      <c r="A64" t="s">
        <v>39</v>
      </c>
      <c r="B64" s="37">
        <v>10074</v>
      </c>
      <c r="C64" s="37">
        <v>819</v>
      </c>
      <c r="D64" s="37">
        <v>140</v>
      </c>
      <c r="E64" s="37">
        <v>511</v>
      </c>
      <c r="F64" s="37">
        <v>329</v>
      </c>
      <c r="G64" s="37">
        <v>345</v>
      </c>
      <c r="H64" s="37">
        <v>784</v>
      </c>
      <c r="I64" s="37">
        <v>1128</v>
      </c>
      <c r="J64" s="37">
        <v>857</v>
      </c>
      <c r="K64" s="37">
        <v>624</v>
      </c>
      <c r="L64" s="37">
        <v>3214</v>
      </c>
      <c r="M64" s="37">
        <v>254</v>
      </c>
      <c r="N64" s="37">
        <v>17</v>
      </c>
      <c r="O64" s="37">
        <v>1034</v>
      </c>
      <c r="P64" s="37">
        <v>18</v>
      </c>
    </row>
    <row r="65" spans="1:32" x14ac:dyDescent="0.25"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</row>
    <row r="66" spans="1:32" x14ac:dyDescent="0.25">
      <c r="A66" s="13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</row>
    <row r="67" spans="1:32" x14ac:dyDescent="0.25">
      <c r="A67" s="27" t="s">
        <v>76</v>
      </c>
      <c r="B67" s="50"/>
      <c r="C67" s="51"/>
      <c r="D67" s="51"/>
      <c r="E67" s="50"/>
      <c r="F67" s="50"/>
      <c r="G67" s="51"/>
      <c r="H67" s="50"/>
      <c r="I67" s="51"/>
      <c r="J67" s="51"/>
      <c r="K67" s="50"/>
      <c r="L67" s="51"/>
      <c r="M67" s="51"/>
      <c r="N67" s="50"/>
      <c r="O67" s="50"/>
      <c r="P67" s="50"/>
    </row>
    <row r="68" spans="1:32" ht="45" x14ac:dyDescent="0.25">
      <c r="A68" s="22" t="s">
        <v>38</v>
      </c>
      <c r="B68" s="62" t="s">
        <v>0</v>
      </c>
      <c r="C68" s="62" t="s">
        <v>1</v>
      </c>
      <c r="D68" s="62" t="s">
        <v>2</v>
      </c>
      <c r="E68" s="62" t="s">
        <v>3</v>
      </c>
      <c r="F68" s="62" t="s">
        <v>4</v>
      </c>
      <c r="G68" s="62" t="s">
        <v>5</v>
      </c>
      <c r="H68" s="62" t="s">
        <v>6</v>
      </c>
      <c r="I68" s="62" t="s">
        <v>7</v>
      </c>
      <c r="J68" s="62" t="s">
        <v>8</v>
      </c>
      <c r="K68" s="62" t="s">
        <v>9</v>
      </c>
      <c r="L68" s="62" t="s">
        <v>10</v>
      </c>
      <c r="M68" s="62" t="s">
        <v>13</v>
      </c>
      <c r="N68" s="62" t="s">
        <v>14</v>
      </c>
      <c r="O68" s="62" t="s">
        <v>11</v>
      </c>
      <c r="P68" s="62" t="s">
        <v>15</v>
      </c>
      <c r="Q68" s="26"/>
    </row>
    <row r="69" spans="1:32" x14ac:dyDescent="0.25">
      <c r="A69" s="28" t="s">
        <v>0</v>
      </c>
      <c r="B69" s="51">
        <v>30512</v>
      </c>
      <c r="C69" s="51">
        <v>2069</v>
      </c>
      <c r="D69" s="50">
        <v>710</v>
      </c>
      <c r="E69" s="50">
        <v>737</v>
      </c>
      <c r="F69" s="51">
        <v>1819</v>
      </c>
      <c r="G69" s="51">
        <v>1021</v>
      </c>
      <c r="H69" s="51">
        <v>2109</v>
      </c>
      <c r="I69" s="51">
        <v>10194</v>
      </c>
      <c r="J69" s="51">
        <v>1217</v>
      </c>
      <c r="K69" s="51">
        <v>3873</v>
      </c>
      <c r="L69" s="51">
        <v>5274</v>
      </c>
      <c r="M69" s="37" t="s">
        <v>52</v>
      </c>
      <c r="N69" s="37" t="s">
        <v>52</v>
      </c>
      <c r="O69" s="51">
        <v>1489</v>
      </c>
      <c r="P69" s="37" t="s">
        <v>52</v>
      </c>
      <c r="Q69" s="26"/>
    </row>
    <row r="70" spans="1:32" x14ac:dyDescent="0.25">
      <c r="A70" s="29" t="s">
        <v>57</v>
      </c>
      <c r="B70" s="51">
        <v>7695</v>
      </c>
      <c r="C70" s="51">
        <v>718</v>
      </c>
      <c r="D70" s="50">
        <v>76</v>
      </c>
      <c r="E70" s="50">
        <v>111</v>
      </c>
      <c r="F70" s="50">
        <v>414</v>
      </c>
      <c r="G70" s="50">
        <v>234</v>
      </c>
      <c r="H70" s="50">
        <v>145</v>
      </c>
      <c r="I70" s="51">
        <v>3876</v>
      </c>
      <c r="J70" s="51">
        <v>148</v>
      </c>
      <c r="K70" s="50">
        <v>923</v>
      </c>
      <c r="L70" s="50">
        <v>754</v>
      </c>
      <c r="M70" s="37" t="s">
        <v>52</v>
      </c>
      <c r="N70" s="37" t="s">
        <v>52</v>
      </c>
      <c r="O70" s="50">
        <v>296</v>
      </c>
      <c r="P70" s="37" t="s">
        <v>52</v>
      </c>
      <c r="Q70" s="26"/>
    </row>
    <row r="71" spans="1:32" x14ac:dyDescent="0.25">
      <c r="A71" s="29">
        <v>2</v>
      </c>
      <c r="B71" s="51">
        <v>6039</v>
      </c>
      <c r="C71" s="51">
        <v>450</v>
      </c>
      <c r="D71" s="50">
        <v>106</v>
      </c>
      <c r="E71" s="50">
        <v>185</v>
      </c>
      <c r="F71" s="50">
        <v>419</v>
      </c>
      <c r="G71" s="50">
        <v>260</v>
      </c>
      <c r="H71" s="50">
        <v>424</v>
      </c>
      <c r="I71" s="51">
        <v>1805</v>
      </c>
      <c r="J71" s="51">
        <v>218</v>
      </c>
      <c r="K71" s="50">
        <v>850</v>
      </c>
      <c r="L71" s="50">
        <v>1042</v>
      </c>
      <c r="M71" s="37" t="s">
        <v>52</v>
      </c>
      <c r="N71" s="37" t="s">
        <v>52</v>
      </c>
      <c r="O71" s="50">
        <v>280</v>
      </c>
      <c r="P71" s="37" t="s">
        <v>52</v>
      </c>
      <c r="Q71" s="26"/>
    </row>
    <row r="72" spans="1:32" x14ac:dyDescent="0.25">
      <c r="A72" s="29">
        <v>3</v>
      </c>
      <c r="B72" s="51">
        <v>5005</v>
      </c>
      <c r="C72" s="51">
        <v>243</v>
      </c>
      <c r="D72" s="50">
        <v>203</v>
      </c>
      <c r="E72" s="50">
        <v>244</v>
      </c>
      <c r="F72" s="50">
        <v>378</v>
      </c>
      <c r="G72" s="50">
        <v>163</v>
      </c>
      <c r="H72" s="50">
        <v>388</v>
      </c>
      <c r="I72" s="51">
        <v>1410</v>
      </c>
      <c r="J72" s="51">
        <v>311</v>
      </c>
      <c r="K72" s="50">
        <v>501</v>
      </c>
      <c r="L72" s="50">
        <v>888</v>
      </c>
      <c r="M72" s="37" t="s">
        <v>52</v>
      </c>
      <c r="N72" s="37" t="s">
        <v>52</v>
      </c>
      <c r="O72" s="50">
        <v>276</v>
      </c>
      <c r="P72" s="37" t="s">
        <v>52</v>
      </c>
      <c r="Q72" s="26"/>
    </row>
    <row r="73" spans="1:32" x14ac:dyDescent="0.25">
      <c r="A73" s="29">
        <v>4</v>
      </c>
      <c r="B73" s="51">
        <v>4680</v>
      </c>
      <c r="C73" s="50">
        <v>219</v>
      </c>
      <c r="D73" s="50">
        <v>140</v>
      </c>
      <c r="E73" s="50">
        <v>114</v>
      </c>
      <c r="F73" s="50">
        <v>262</v>
      </c>
      <c r="G73" s="50">
        <v>182</v>
      </c>
      <c r="H73" s="50">
        <v>477</v>
      </c>
      <c r="I73" s="51">
        <v>1291</v>
      </c>
      <c r="J73" s="50">
        <v>364</v>
      </c>
      <c r="K73" s="50">
        <v>390</v>
      </c>
      <c r="L73" s="50">
        <v>858</v>
      </c>
      <c r="M73" s="37" t="s">
        <v>52</v>
      </c>
      <c r="N73" s="37" t="s">
        <v>52</v>
      </c>
      <c r="O73" s="50">
        <v>383</v>
      </c>
      <c r="P73" s="37" t="s">
        <v>52</v>
      </c>
      <c r="Q73" s="26"/>
    </row>
    <row r="74" spans="1:32" x14ac:dyDescent="0.25">
      <c r="A74" s="29" t="s">
        <v>58</v>
      </c>
      <c r="B74" s="51">
        <v>4998</v>
      </c>
      <c r="C74" s="50">
        <v>167</v>
      </c>
      <c r="D74" s="50">
        <v>67</v>
      </c>
      <c r="E74" s="50">
        <v>68</v>
      </c>
      <c r="F74" s="50">
        <v>317</v>
      </c>
      <c r="G74" s="50">
        <v>159</v>
      </c>
      <c r="H74" s="50">
        <v>578</v>
      </c>
      <c r="I74" s="51">
        <v>1492</v>
      </c>
      <c r="J74" s="50">
        <v>128</v>
      </c>
      <c r="K74" s="50">
        <v>270</v>
      </c>
      <c r="L74" s="50">
        <v>1524</v>
      </c>
      <c r="M74" s="37" t="s">
        <v>52</v>
      </c>
      <c r="N74" s="37" t="s">
        <v>52</v>
      </c>
      <c r="O74" s="50">
        <v>228</v>
      </c>
      <c r="P74" s="37" t="s">
        <v>52</v>
      </c>
      <c r="Q74" s="26"/>
    </row>
    <row r="75" spans="1:32" x14ac:dyDescent="0.25">
      <c r="A75" s="30" t="s">
        <v>39</v>
      </c>
      <c r="B75" s="51">
        <v>2095</v>
      </c>
      <c r="C75" s="51">
        <v>272</v>
      </c>
      <c r="D75" s="50">
        <v>118</v>
      </c>
      <c r="E75" s="50">
        <v>15</v>
      </c>
      <c r="F75" s="50">
        <v>29</v>
      </c>
      <c r="G75" s="50">
        <v>23</v>
      </c>
      <c r="H75" s="50">
        <v>97</v>
      </c>
      <c r="I75" s="50">
        <v>320</v>
      </c>
      <c r="J75" s="51">
        <v>48</v>
      </c>
      <c r="K75" s="50">
        <v>939</v>
      </c>
      <c r="L75" s="50">
        <v>208</v>
      </c>
      <c r="M75" s="37" t="s">
        <v>52</v>
      </c>
      <c r="N75" s="37" t="s">
        <v>52</v>
      </c>
      <c r="O75" s="50">
        <v>26</v>
      </c>
      <c r="P75" s="37" t="s">
        <v>52</v>
      </c>
      <c r="Q75" s="26"/>
    </row>
    <row r="76" spans="1:32" x14ac:dyDescent="0.25">
      <c r="A76" s="28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</row>
    <row r="77" spans="1:32" x14ac:dyDescent="0.25">
      <c r="A77" s="27" t="s">
        <v>77</v>
      </c>
      <c r="B77" s="50"/>
      <c r="C77" s="51"/>
      <c r="D77" s="51"/>
      <c r="E77" s="50"/>
      <c r="F77" s="50"/>
      <c r="G77" s="51"/>
      <c r="H77" s="50"/>
      <c r="I77" s="51"/>
      <c r="J77" s="51"/>
      <c r="K77" s="50"/>
      <c r="L77" s="51"/>
      <c r="M77" s="51"/>
      <c r="N77" s="50"/>
      <c r="O77" s="50"/>
      <c r="P77" s="50"/>
    </row>
    <row r="78" spans="1:32" ht="45" x14ac:dyDescent="0.25">
      <c r="A78" s="31" t="s">
        <v>38</v>
      </c>
      <c r="B78" s="62" t="s">
        <v>0</v>
      </c>
      <c r="C78" s="62" t="s">
        <v>1</v>
      </c>
      <c r="D78" s="62" t="s">
        <v>2</v>
      </c>
      <c r="E78" s="62" t="s">
        <v>3</v>
      </c>
      <c r="F78" s="62" t="s">
        <v>4</v>
      </c>
      <c r="G78" s="62" t="s">
        <v>5</v>
      </c>
      <c r="H78" s="62" t="s">
        <v>6</v>
      </c>
      <c r="I78" s="62" t="s">
        <v>7</v>
      </c>
      <c r="J78" s="62" t="s">
        <v>8</v>
      </c>
      <c r="K78" s="62" t="s">
        <v>9</v>
      </c>
      <c r="L78" s="62" t="s">
        <v>10</v>
      </c>
      <c r="M78" s="62" t="s">
        <v>13</v>
      </c>
      <c r="N78" s="62" t="s">
        <v>14</v>
      </c>
      <c r="O78" s="62" t="s">
        <v>11</v>
      </c>
      <c r="P78" s="62" t="s">
        <v>15</v>
      </c>
    </row>
    <row r="79" spans="1:32" x14ac:dyDescent="0.25">
      <c r="A79" s="28" t="s">
        <v>0</v>
      </c>
      <c r="B79" s="51">
        <v>35086</v>
      </c>
      <c r="C79" s="51">
        <v>2516</v>
      </c>
      <c r="D79" s="51">
        <v>587</v>
      </c>
      <c r="E79" s="51">
        <v>1060</v>
      </c>
      <c r="F79" s="51">
        <v>1863</v>
      </c>
      <c r="G79" s="51">
        <v>2792</v>
      </c>
      <c r="H79" s="51">
        <v>5652</v>
      </c>
      <c r="I79" s="51">
        <v>4695</v>
      </c>
      <c r="J79" s="51">
        <v>2839</v>
      </c>
      <c r="K79" s="51">
        <v>1296</v>
      </c>
      <c r="L79" s="51">
        <v>7268</v>
      </c>
      <c r="M79" s="51">
        <v>347</v>
      </c>
      <c r="N79" s="51">
        <v>141</v>
      </c>
      <c r="O79" s="51">
        <v>3841</v>
      </c>
      <c r="P79" s="51">
        <v>189</v>
      </c>
    </row>
    <row r="80" spans="1:32" x14ac:dyDescent="0.25">
      <c r="A80" s="29" t="s">
        <v>57</v>
      </c>
      <c r="B80" s="51">
        <v>4341</v>
      </c>
      <c r="C80" s="51">
        <v>525</v>
      </c>
      <c r="D80" s="51">
        <v>13</v>
      </c>
      <c r="E80" s="51">
        <v>95</v>
      </c>
      <c r="F80" s="51">
        <v>356</v>
      </c>
      <c r="G80" s="51">
        <v>338</v>
      </c>
      <c r="H80" s="51">
        <v>272</v>
      </c>
      <c r="I80" s="51">
        <v>1605</v>
      </c>
      <c r="J80" s="51">
        <v>171</v>
      </c>
      <c r="K80" s="51">
        <v>149</v>
      </c>
      <c r="L80" s="51">
        <v>355</v>
      </c>
      <c r="M80" s="51" t="s">
        <v>90</v>
      </c>
      <c r="N80" s="51" t="s">
        <v>90</v>
      </c>
      <c r="O80" s="51">
        <v>461</v>
      </c>
      <c r="P80" s="51" t="s">
        <v>90</v>
      </c>
    </row>
    <row r="81" spans="1:16" x14ac:dyDescent="0.25">
      <c r="A81" s="29">
        <v>2</v>
      </c>
      <c r="B81" s="51">
        <v>4843</v>
      </c>
      <c r="C81" s="51">
        <v>487</v>
      </c>
      <c r="D81" s="51">
        <v>59</v>
      </c>
      <c r="E81" s="51">
        <v>148</v>
      </c>
      <c r="F81" s="51">
        <v>323</v>
      </c>
      <c r="G81" s="51">
        <v>593</v>
      </c>
      <c r="H81" s="51">
        <v>579</v>
      </c>
      <c r="I81" s="51">
        <v>608</v>
      </c>
      <c r="J81" s="51">
        <v>416</v>
      </c>
      <c r="K81" s="51">
        <v>188</v>
      </c>
      <c r="L81" s="51">
        <v>812</v>
      </c>
      <c r="M81" s="51">
        <v>14</v>
      </c>
      <c r="N81" s="51">
        <v>12</v>
      </c>
      <c r="O81" s="51">
        <v>520</v>
      </c>
      <c r="P81" s="51">
        <v>84</v>
      </c>
    </row>
    <row r="82" spans="1:16" x14ac:dyDescent="0.25">
      <c r="A82" s="29">
        <v>3</v>
      </c>
      <c r="B82" s="51">
        <v>5164</v>
      </c>
      <c r="C82" s="51">
        <v>226</v>
      </c>
      <c r="D82" s="51">
        <v>144</v>
      </c>
      <c r="E82" s="51">
        <v>206</v>
      </c>
      <c r="F82" s="51">
        <v>258</v>
      </c>
      <c r="G82" s="51">
        <v>474</v>
      </c>
      <c r="H82" s="51">
        <v>1271</v>
      </c>
      <c r="I82" s="51">
        <v>554</v>
      </c>
      <c r="J82" s="51">
        <v>579</v>
      </c>
      <c r="K82" s="51">
        <v>127</v>
      </c>
      <c r="L82" s="51">
        <v>723</v>
      </c>
      <c r="M82" s="51">
        <v>27</v>
      </c>
      <c r="N82" s="51">
        <v>37</v>
      </c>
      <c r="O82" s="51">
        <v>455</v>
      </c>
      <c r="P82" s="51">
        <v>83</v>
      </c>
    </row>
    <row r="83" spans="1:16" x14ac:dyDescent="0.25">
      <c r="A83" s="29">
        <v>4</v>
      </c>
      <c r="B83" s="51">
        <v>5442</v>
      </c>
      <c r="C83" s="51">
        <v>291</v>
      </c>
      <c r="D83" s="51">
        <v>186</v>
      </c>
      <c r="E83" s="51">
        <v>73</v>
      </c>
      <c r="F83" s="51">
        <v>256</v>
      </c>
      <c r="G83" s="51">
        <v>499</v>
      </c>
      <c r="H83" s="51">
        <v>1358</v>
      </c>
      <c r="I83" s="51">
        <v>382</v>
      </c>
      <c r="J83" s="51">
        <v>644</v>
      </c>
      <c r="K83" s="51">
        <v>92</v>
      </c>
      <c r="L83" s="51">
        <v>734</v>
      </c>
      <c r="M83" s="51">
        <v>49</v>
      </c>
      <c r="N83" s="51">
        <v>60</v>
      </c>
      <c r="O83" s="51">
        <v>818</v>
      </c>
      <c r="P83" s="51" t="s">
        <v>52</v>
      </c>
    </row>
    <row r="84" spans="1:16" x14ac:dyDescent="0.25">
      <c r="A84" s="29" t="s">
        <v>58</v>
      </c>
      <c r="B84" s="51">
        <v>4553</v>
      </c>
      <c r="C84" s="51">
        <v>164</v>
      </c>
      <c r="D84" s="51">
        <v>17</v>
      </c>
      <c r="E84" s="51">
        <v>19</v>
      </c>
      <c r="F84" s="51">
        <v>318</v>
      </c>
      <c r="G84" s="51">
        <v>470</v>
      </c>
      <c r="H84" s="51">
        <v>1361</v>
      </c>
      <c r="I84" s="51">
        <v>453</v>
      </c>
      <c r="J84" s="51">
        <v>155</v>
      </c>
      <c r="K84" s="51">
        <v>41</v>
      </c>
      <c r="L84" s="51">
        <v>1092</v>
      </c>
      <c r="M84" s="51" t="s">
        <v>90</v>
      </c>
      <c r="N84" s="51" t="s">
        <v>90</v>
      </c>
      <c r="O84" s="51">
        <v>443</v>
      </c>
      <c r="P84" s="51" t="s">
        <v>90</v>
      </c>
    </row>
    <row r="85" spans="1:16" x14ac:dyDescent="0.25">
      <c r="A85" s="30" t="s">
        <v>39</v>
      </c>
      <c r="B85" s="51">
        <v>10743</v>
      </c>
      <c r="C85" s="51">
        <v>823</v>
      </c>
      <c r="D85" s="51">
        <v>168</v>
      </c>
      <c r="E85" s="51">
        <v>519</v>
      </c>
      <c r="F85" s="51">
        <v>352</v>
      </c>
      <c r="G85" s="51">
        <v>418</v>
      </c>
      <c r="H85" s="51">
        <v>811</v>
      </c>
      <c r="I85" s="51">
        <v>1093</v>
      </c>
      <c r="J85" s="51">
        <v>874</v>
      </c>
      <c r="K85" s="51">
        <v>699</v>
      </c>
      <c r="L85" s="51">
        <v>3552</v>
      </c>
      <c r="M85" s="51">
        <v>252</v>
      </c>
      <c r="N85" s="51">
        <v>17</v>
      </c>
      <c r="O85" s="51">
        <v>1144</v>
      </c>
      <c r="P85" s="51">
        <v>21</v>
      </c>
    </row>
    <row r="86" spans="1:16" x14ac:dyDescent="0.25">
      <c r="A86" s="23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</row>
    <row r="87" spans="1:16" x14ac:dyDescent="0.25">
      <c r="A87" s="24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</row>
    <row r="88" spans="1:16" x14ac:dyDescent="0.25">
      <c r="A88" s="27" t="s">
        <v>81</v>
      </c>
      <c r="B88" s="50"/>
      <c r="C88" s="51"/>
      <c r="D88" s="51"/>
      <c r="E88" s="50"/>
      <c r="F88" s="50"/>
      <c r="G88" s="51"/>
      <c r="H88" s="50"/>
      <c r="I88" s="51"/>
      <c r="J88" s="51"/>
      <c r="K88" s="50"/>
      <c r="L88" s="51"/>
      <c r="M88" s="51"/>
      <c r="N88" s="50"/>
      <c r="O88" s="50"/>
      <c r="P88" s="50"/>
    </row>
    <row r="89" spans="1:16" ht="45" x14ac:dyDescent="0.25">
      <c r="A89" s="22" t="s">
        <v>38</v>
      </c>
      <c r="B89" s="62" t="s">
        <v>0</v>
      </c>
      <c r="C89" s="62" t="s">
        <v>1</v>
      </c>
      <c r="D89" s="62" t="s">
        <v>2</v>
      </c>
      <c r="E89" s="62" t="s">
        <v>3</v>
      </c>
      <c r="F89" s="62" t="s">
        <v>4</v>
      </c>
      <c r="G89" s="62" t="s">
        <v>5</v>
      </c>
      <c r="H89" s="62" t="s">
        <v>6</v>
      </c>
      <c r="I89" s="62" t="s">
        <v>7</v>
      </c>
      <c r="J89" s="62" t="s">
        <v>8</v>
      </c>
      <c r="K89" s="62" t="s">
        <v>9</v>
      </c>
      <c r="L89" s="62" t="s">
        <v>10</v>
      </c>
      <c r="M89" s="62" t="s">
        <v>13</v>
      </c>
      <c r="N89" s="62" t="s">
        <v>14</v>
      </c>
      <c r="O89" s="62" t="s">
        <v>11</v>
      </c>
      <c r="P89" s="62" t="s">
        <v>15</v>
      </c>
    </row>
    <row r="90" spans="1:16" x14ac:dyDescent="0.25">
      <c r="A90" s="28" t="s">
        <v>0</v>
      </c>
      <c r="B90" s="51">
        <v>30862</v>
      </c>
      <c r="C90" s="51">
        <v>2183</v>
      </c>
      <c r="D90" s="50">
        <v>689</v>
      </c>
      <c r="E90" s="50">
        <v>780</v>
      </c>
      <c r="F90" s="51">
        <v>2068</v>
      </c>
      <c r="G90" s="51">
        <v>1029</v>
      </c>
      <c r="H90" s="51">
        <v>2273</v>
      </c>
      <c r="I90" s="51">
        <v>9113</v>
      </c>
      <c r="J90" s="51">
        <v>1283</v>
      </c>
      <c r="K90" s="51">
        <v>4513</v>
      </c>
      <c r="L90" s="51">
        <v>5448</v>
      </c>
      <c r="M90" s="37" t="s">
        <v>52</v>
      </c>
      <c r="N90" s="37" t="s">
        <v>52</v>
      </c>
      <c r="O90" s="51">
        <v>1483</v>
      </c>
      <c r="P90" s="37" t="s">
        <v>52</v>
      </c>
    </row>
    <row r="91" spans="1:16" x14ac:dyDescent="0.25">
      <c r="A91" s="29" t="s">
        <v>57</v>
      </c>
      <c r="B91" s="51">
        <v>7323</v>
      </c>
      <c r="C91" s="51">
        <v>664</v>
      </c>
      <c r="D91" s="50">
        <v>74</v>
      </c>
      <c r="E91" s="50">
        <v>79</v>
      </c>
      <c r="F91" s="50">
        <v>514</v>
      </c>
      <c r="G91" s="50">
        <v>227</v>
      </c>
      <c r="H91" s="50">
        <v>168</v>
      </c>
      <c r="I91" s="51">
        <v>3409</v>
      </c>
      <c r="J91" s="51">
        <v>125</v>
      </c>
      <c r="K91" s="50">
        <v>1034</v>
      </c>
      <c r="L91" s="50">
        <v>738</v>
      </c>
      <c r="M91" s="37" t="s">
        <v>52</v>
      </c>
      <c r="N91" s="37" t="s">
        <v>52</v>
      </c>
      <c r="O91" s="50">
        <v>291</v>
      </c>
      <c r="P91" s="37" t="s">
        <v>52</v>
      </c>
    </row>
    <row r="92" spans="1:16" x14ac:dyDescent="0.25">
      <c r="A92" s="29">
        <v>2</v>
      </c>
      <c r="B92" s="51">
        <v>5797</v>
      </c>
      <c r="C92" s="51">
        <v>418</v>
      </c>
      <c r="D92" s="50">
        <v>104</v>
      </c>
      <c r="E92" s="50">
        <v>219</v>
      </c>
      <c r="F92" s="50">
        <v>431</v>
      </c>
      <c r="G92" s="50">
        <v>263</v>
      </c>
      <c r="H92" s="50">
        <v>406</v>
      </c>
      <c r="I92" s="51">
        <v>1552</v>
      </c>
      <c r="J92" s="51">
        <v>201</v>
      </c>
      <c r="K92" s="50">
        <v>929</v>
      </c>
      <c r="L92" s="50">
        <v>1017</v>
      </c>
      <c r="M92" s="37" t="s">
        <v>52</v>
      </c>
      <c r="N92" s="37" t="s">
        <v>52</v>
      </c>
      <c r="O92" s="50">
        <v>257</v>
      </c>
      <c r="P92" s="37" t="s">
        <v>52</v>
      </c>
    </row>
    <row r="93" spans="1:16" x14ac:dyDescent="0.25">
      <c r="A93" s="29">
        <v>3</v>
      </c>
      <c r="B93" s="51">
        <v>5131</v>
      </c>
      <c r="C93" s="51">
        <v>238</v>
      </c>
      <c r="D93" s="50">
        <v>153</v>
      </c>
      <c r="E93" s="50">
        <v>294</v>
      </c>
      <c r="F93" s="50">
        <v>448</v>
      </c>
      <c r="G93" s="50">
        <v>184</v>
      </c>
      <c r="H93" s="50">
        <v>372</v>
      </c>
      <c r="I93" s="51">
        <v>1281</v>
      </c>
      <c r="J93" s="51">
        <v>350</v>
      </c>
      <c r="K93" s="50">
        <v>626</v>
      </c>
      <c r="L93" s="50">
        <v>900</v>
      </c>
      <c r="M93" s="37" t="s">
        <v>52</v>
      </c>
      <c r="N93" s="37" t="s">
        <v>52</v>
      </c>
      <c r="O93" s="50">
        <v>285</v>
      </c>
      <c r="P93" s="37" t="s">
        <v>52</v>
      </c>
    </row>
    <row r="94" spans="1:16" x14ac:dyDescent="0.25">
      <c r="A94" s="29">
        <v>4</v>
      </c>
      <c r="B94" s="51">
        <v>4606</v>
      </c>
      <c r="C94" s="50">
        <v>208</v>
      </c>
      <c r="D94" s="50">
        <v>151</v>
      </c>
      <c r="E94" s="50">
        <v>104</v>
      </c>
      <c r="F94" s="50">
        <v>284</v>
      </c>
      <c r="G94" s="50">
        <v>184</v>
      </c>
      <c r="H94" s="50">
        <v>551</v>
      </c>
      <c r="I94" s="51">
        <v>1064</v>
      </c>
      <c r="J94" s="50">
        <v>404</v>
      </c>
      <c r="K94" s="50">
        <v>427</v>
      </c>
      <c r="L94" s="50">
        <v>834</v>
      </c>
      <c r="M94" s="37" t="s">
        <v>52</v>
      </c>
      <c r="N94" s="37" t="s">
        <v>52</v>
      </c>
      <c r="O94" s="50">
        <v>395</v>
      </c>
      <c r="P94" s="37" t="s">
        <v>52</v>
      </c>
    </row>
    <row r="95" spans="1:16" x14ac:dyDescent="0.25">
      <c r="A95" s="29" t="s">
        <v>58</v>
      </c>
      <c r="B95" s="51">
        <v>5085</v>
      </c>
      <c r="C95" s="50">
        <v>140</v>
      </c>
      <c r="D95" s="50">
        <v>44</v>
      </c>
      <c r="E95" s="50">
        <v>68</v>
      </c>
      <c r="F95" s="50">
        <v>358</v>
      </c>
      <c r="G95" s="50">
        <v>157</v>
      </c>
      <c r="H95" s="50">
        <v>659</v>
      </c>
      <c r="I95" s="51">
        <v>1356</v>
      </c>
      <c r="J95" s="50">
        <v>139</v>
      </c>
      <c r="K95" s="50">
        <v>290</v>
      </c>
      <c r="L95" s="50">
        <v>1659</v>
      </c>
      <c r="M95" s="37" t="s">
        <v>52</v>
      </c>
      <c r="N95" s="37" t="s">
        <v>52</v>
      </c>
      <c r="O95" s="50">
        <v>215</v>
      </c>
      <c r="P95" s="37" t="s">
        <v>52</v>
      </c>
    </row>
    <row r="96" spans="1:16" x14ac:dyDescent="0.25">
      <c r="A96" s="30" t="s">
        <v>39</v>
      </c>
      <c r="B96" s="51">
        <v>2920</v>
      </c>
      <c r="C96" s="51">
        <v>515</v>
      </c>
      <c r="D96" s="50">
        <v>163</v>
      </c>
      <c r="E96" s="50">
        <v>16</v>
      </c>
      <c r="F96" s="50">
        <v>33</v>
      </c>
      <c r="G96" s="50">
        <v>14</v>
      </c>
      <c r="H96" s="50">
        <v>117</v>
      </c>
      <c r="I96" s="50">
        <v>451</v>
      </c>
      <c r="J96" s="51">
        <v>64</v>
      </c>
      <c r="K96" s="50">
        <v>1207</v>
      </c>
      <c r="L96" s="50">
        <v>300</v>
      </c>
      <c r="M96" s="37" t="s">
        <v>52</v>
      </c>
      <c r="N96" s="37" t="s">
        <v>52</v>
      </c>
      <c r="O96" s="50">
        <v>40</v>
      </c>
      <c r="P96" s="37" t="s">
        <v>52</v>
      </c>
    </row>
    <row r="97" spans="1:16" x14ac:dyDescent="0.25">
      <c r="A97" s="28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</row>
    <row r="98" spans="1:16" x14ac:dyDescent="0.25">
      <c r="A98" s="27" t="s">
        <v>80</v>
      </c>
      <c r="B98" s="50"/>
      <c r="C98" s="51"/>
      <c r="D98" s="51"/>
      <c r="E98" s="50"/>
      <c r="F98" s="50"/>
      <c r="G98" s="51"/>
      <c r="H98" s="50"/>
      <c r="I98" s="51"/>
      <c r="J98" s="51"/>
      <c r="K98" s="50"/>
      <c r="L98" s="51"/>
      <c r="M98" s="51"/>
      <c r="N98" s="50"/>
      <c r="O98" s="50"/>
      <c r="P98" s="50"/>
    </row>
    <row r="99" spans="1:16" ht="45" x14ac:dyDescent="0.25">
      <c r="A99" s="31" t="s">
        <v>38</v>
      </c>
      <c r="B99" s="62" t="s">
        <v>0</v>
      </c>
      <c r="C99" s="62" t="s">
        <v>1</v>
      </c>
      <c r="D99" s="62" t="s">
        <v>2</v>
      </c>
      <c r="E99" s="62" t="s">
        <v>3</v>
      </c>
      <c r="F99" s="62" t="s">
        <v>4</v>
      </c>
      <c r="G99" s="62" t="s">
        <v>5</v>
      </c>
      <c r="H99" s="62" t="s">
        <v>6</v>
      </c>
      <c r="I99" s="62" t="s">
        <v>7</v>
      </c>
      <c r="J99" s="62" t="s">
        <v>8</v>
      </c>
      <c r="K99" s="62" t="s">
        <v>9</v>
      </c>
      <c r="L99" s="62" t="s">
        <v>10</v>
      </c>
      <c r="M99" s="62" t="s">
        <v>13</v>
      </c>
      <c r="N99" s="62" t="s">
        <v>14</v>
      </c>
      <c r="O99" s="62" t="s">
        <v>11</v>
      </c>
      <c r="P99" s="62" t="s">
        <v>15</v>
      </c>
    </row>
    <row r="100" spans="1:16" x14ac:dyDescent="0.25">
      <c r="A100" s="28" t="s">
        <v>0</v>
      </c>
      <c r="B100" s="51">
        <v>35012</v>
      </c>
      <c r="C100" s="51">
        <v>2340</v>
      </c>
      <c r="D100" s="51">
        <v>551</v>
      </c>
      <c r="E100" s="51">
        <v>1060</v>
      </c>
      <c r="F100" s="51">
        <v>1849</v>
      </c>
      <c r="G100" s="51">
        <v>2866</v>
      </c>
      <c r="H100" s="51">
        <v>5685</v>
      </c>
      <c r="I100" s="51">
        <v>4846</v>
      </c>
      <c r="J100" s="51">
        <v>2850</v>
      </c>
      <c r="K100" s="51">
        <v>1164</v>
      </c>
      <c r="L100" s="51">
        <v>7376</v>
      </c>
      <c r="M100" s="51">
        <v>355</v>
      </c>
      <c r="N100" s="51">
        <v>167</v>
      </c>
      <c r="O100" s="51">
        <v>3763</v>
      </c>
      <c r="P100" s="51">
        <v>140</v>
      </c>
    </row>
    <row r="101" spans="1:16" x14ac:dyDescent="0.25">
      <c r="A101" s="29" t="s">
        <v>57</v>
      </c>
      <c r="B101" s="51">
        <v>4105</v>
      </c>
      <c r="C101" s="51">
        <v>416</v>
      </c>
      <c r="D101" s="51">
        <v>12</v>
      </c>
      <c r="E101" s="51">
        <v>90</v>
      </c>
      <c r="F101" s="51">
        <v>292</v>
      </c>
      <c r="G101" s="51">
        <v>271</v>
      </c>
      <c r="H101" s="51">
        <v>249</v>
      </c>
      <c r="I101" s="51">
        <v>1603</v>
      </c>
      <c r="J101" s="51">
        <v>166</v>
      </c>
      <c r="K101" s="51">
        <v>148</v>
      </c>
      <c r="L101" s="51">
        <v>413</v>
      </c>
      <c r="M101" s="51" t="s">
        <v>90</v>
      </c>
      <c r="N101" s="51" t="s">
        <v>90</v>
      </c>
      <c r="O101" s="51">
        <v>444</v>
      </c>
      <c r="P101" s="51" t="s">
        <v>90</v>
      </c>
    </row>
    <row r="102" spans="1:16" x14ac:dyDescent="0.25">
      <c r="A102" s="29">
        <v>2</v>
      </c>
      <c r="B102" s="51">
        <v>4762</v>
      </c>
      <c r="C102" s="51">
        <v>442</v>
      </c>
      <c r="D102" s="51">
        <v>63</v>
      </c>
      <c r="E102" s="51">
        <v>145</v>
      </c>
      <c r="F102" s="51">
        <v>318</v>
      </c>
      <c r="G102" s="51">
        <v>544</v>
      </c>
      <c r="H102" s="51">
        <v>548</v>
      </c>
      <c r="I102" s="51">
        <v>660</v>
      </c>
      <c r="J102" s="51">
        <v>386</v>
      </c>
      <c r="K102" s="51">
        <v>141</v>
      </c>
      <c r="L102" s="51">
        <v>931</v>
      </c>
      <c r="M102" s="51">
        <v>12</v>
      </c>
      <c r="N102" s="51">
        <v>5</v>
      </c>
      <c r="O102" s="51">
        <v>495</v>
      </c>
      <c r="P102" s="51">
        <v>72</v>
      </c>
    </row>
    <row r="103" spans="1:16" x14ac:dyDescent="0.25">
      <c r="A103" s="29">
        <v>3</v>
      </c>
      <c r="B103" s="51">
        <v>5236</v>
      </c>
      <c r="C103" s="51">
        <v>235</v>
      </c>
      <c r="D103" s="51">
        <v>122</v>
      </c>
      <c r="E103" s="51">
        <v>170</v>
      </c>
      <c r="F103" s="51">
        <v>261</v>
      </c>
      <c r="G103" s="51">
        <v>468</v>
      </c>
      <c r="H103" s="51">
        <v>1245</v>
      </c>
      <c r="I103" s="51">
        <v>584</v>
      </c>
      <c r="J103" s="51">
        <v>571</v>
      </c>
      <c r="K103" s="51">
        <v>116</v>
      </c>
      <c r="L103" s="51">
        <v>915</v>
      </c>
      <c r="M103" s="51">
        <v>32</v>
      </c>
      <c r="N103" s="51">
        <v>39</v>
      </c>
      <c r="O103" s="51">
        <v>429</v>
      </c>
      <c r="P103" s="51">
        <v>49</v>
      </c>
    </row>
    <row r="104" spans="1:16" x14ac:dyDescent="0.25">
      <c r="A104" s="29">
        <v>4</v>
      </c>
      <c r="B104" s="51">
        <v>5356</v>
      </c>
      <c r="C104" s="51">
        <v>276</v>
      </c>
      <c r="D104" s="51">
        <v>165</v>
      </c>
      <c r="E104" s="51">
        <v>63</v>
      </c>
      <c r="F104" s="51">
        <v>273</v>
      </c>
      <c r="G104" s="51">
        <v>514</v>
      </c>
      <c r="H104" s="51">
        <v>1373</v>
      </c>
      <c r="I104" s="51">
        <v>387</v>
      </c>
      <c r="J104" s="51">
        <v>612</v>
      </c>
      <c r="K104" s="51">
        <v>84</v>
      </c>
      <c r="L104" s="51">
        <v>738</v>
      </c>
      <c r="M104" s="51" t="s">
        <v>90</v>
      </c>
      <c r="N104" s="51" t="s">
        <v>90</v>
      </c>
      <c r="O104" s="51">
        <v>763</v>
      </c>
      <c r="P104" s="51" t="s">
        <v>90</v>
      </c>
    </row>
    <row r="105" spans="1:16" x14ac:dyDescent="0.25">
      <c r="A105" s="29" t="s">
        <v>58</v>
      </c>
      <c r="B105" s="51">
        <v>4633</v>
      </c>
      <c r="C105" s="51">
        <v>184</v>
      </c>
      <c r="D105" s="51">
        <v>12</v>
      </c>
      <c r="E105" s="51">
        <v>17</v>
      </c>
      <c r="F105" s="51">
        <v>335</v>
      </c>
      <c r="G105" s="51">
        <v>478</v>
      </c>
      <c r="H105" s="51">
        <v>1350</v>
      </c>
      <c r="I105" s="51">
        <v>495</v>
      </c>
      <c r="J105" s="51">
        <v>124</v>
      </c>
      <c r="K105" s="51">
        <v>48</v>
      </c>
      <c r="L105" s="51">
        <v>1148</v>
      </c>
      <c r="M105" s="51" t="s">
        <v>90</v>
      </c>
      <c r="N105" s="51" t="s">
        <v>90</v>
      </c>
      <c r="O105" s="51">
        <v>420</v>
      </c>
      <c r="P105" s="51" t="s">
        <v>90</v>
      </c>
    </row>
    <row r="106" spans="1:16" x14ac:dyDescent="0.25">
      <c r="A106" s="30" t="s">
        <v>39</v>
      </c>
      <c r="B106" s="51">
        <v>10920</v>
      </c>
      <c r="C106" s="51">
        <v>787</v>
      </c>
      <c r="D106" s="51">
        <v>177</v>
      </c>
      <c r="E106" s="51">
        <v>575</v>
      </c>
      <c r="F106" s="51">
        <v>370</v>
      </c>
      <c r="G106" s="51">
        <v>591</v>
      </c>
      <c r="H106" s="51">
        <v>920</v>
      </c>
      <c r="I106" s="51">
        <v>1117</v>
      </c>
      <c r="J106" s="51">
        <v>991</v>
      </c>
      <c r="K106" s="51">
        <v>627</v>
      </c>
      <c r="L106" s="51">
        <v>3231</v>
      </c>
      <c r="M106" s="51">
        <v>260</v>
      </c>
      <c r="N106" s="51">
        <v>49</v>
      </c>
      <c r="O106" s="51">
        <v>1212</v>
      </c>
      <c r="P106" s="51">
        <v>13</v>
      </c>
    </row>
    <row r="107" spans="1:16" x14ac:dyDescent="0.25">
      <c r="A107" s="24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</row>
    <row r="108" spans="1:16" x14ac:dyDescent="0.25">
      <c r="A108" s="6" t="s">
        <v>79</v>
      </c>
    </row>
    <row r="109" spans="1:16" x14ac:dyDescent="0.25">
      <c r="A109" s="6" t="s">
        <v>91</v>
      </c>
    </row>
    <row r="110" spans="1:16" x14ac:dyDescent="0.25">
      <c r="A110" s="6" t="s">
        <v>92</v>
      </c>
    </row>
    <row r="111" spans="1:16" x14ac:dyDescent="0.25">
      <c r="A111" s="6" t="s">
        <v>93</v>
      </c>
    </row>
    <row r="112" spans="1:16" x14ac:dyDescent="0.25">
      <c r="A112" s="6" t="s">
        <v>66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64"/>
  <sheetViews>
    <sheetView zoomScale="90" zoomScaleNormal="90" workbookViewId="0">
      <selection activeCell="A2" sqref="A2"/>
    </sheetView>
  </sheetViews>
  <sheetFormatPr defaultRowHeight="15" x14ac:dyDescent="0.25"/>
  <cols>
    <col min="1" max="1" width="17.28515625" style="6" customWidth="1"/>
    <col min="10" max="10" width="1.7109375" customWidth="1"/>
  </cols>
  <sheetData>
    <row r="1" spans="1:18" x14ac:dyDescent="0.25">
      <c r="A1" s="8" t="s">
        <v>55</v>
      </c>
    </row>
    <row r="2" spans="1:18" x14ac:dyDescent="0.25">
      <c r="A2" s="67" t="s">
        <v>99</v>
      </c>
    </row>
    <row r="4" spans="1:18" ht="17.25" x14ac:dyDescent="0.25">
      <c r="B4" s="68" t="s">
        <v>12</v>
      </c>
      <c r="C4" s="68"/>
      <c r="D4" s="68"/>
      <c r="E4" s="68"/>
      <c r="F4" s="68"/>
      <c r="G4" s="68"/>
      <c r="H4" s="68"/>
      <c r="I4" s="68"/>
      <c r="K4" s="68" t="s">
        <v>68</v>
      </c>
      <c r="L4" s="68"/>
      <c r="M4" s="68"/>
      <c r="N4" s="68"/>
      <c r="O4" s="68"/>
      <c r="P4" s="68"/>
      <c r="Q4" s="68"/>
      <c r="R4" s="68"/>
    </row>
    <row r="5" spans="1:18" x14ac:dyDescent="0.25">
      <c r="A5" s="8" t="s">
        <v>48</v>
      </c>
      <c r="B5" s="58" t="s">
        <v>0</v>
      </c>
      <c r="C5" s="58" t="s">
        <v>41</v>
      </c>
      <c r="D5" s="58" t="s">
        <v>42</v>
      </c>
      <c r="E5" s="58" t="s">
        <v>43</v>
      </c>
      <c r="F5" s="58" t="s">
        <v>44</v>
      </c>
      <c r="G5" s="58" t="s">
        <v>45</v>
      </c>
      <c r="H5" s="58" t="s">
        <v>46</v>
      </c>
      <c r="I5" s="58" t="s">
        <v>47</v>
      </c>
      <c r="J5" s="10"/>
      <c r="K5" s="58" t="s">
        <v>0</v>
      </c>
      <c r="L5" s="58" t="s">
        <v>41</v>
      </c>
      <c r="M5" s="58" t="s">
        <v>42</v>
      </c>
      <c r="N5" s="58" t="s">
        <v>43</v>
      </c>
      <c r="O5" s="58" t="s">
        <v>44</v>
      </c>
      <c r="P5" s="58" t="s">
        <v>45</v>
      </c>
      <c r="Q5" s="58" t="s">
        <v>46</v>
      </c>
      <c r="R5" s="58" t="s">
        <v>47</v>
      </c>
    </row>
    <row r="6" spans="1:18" x14ac:dyDescent="0.25">
      <c r="A6" s="6" t="s">
        <v>0</v>
      </c>
      <c r="B6" s="41">
        <v>65007</v>
      </c>
      <c r="C6" s="41">
        <v>7373</v>
      </c>
      <c r="D6" s="41">
        <v>10265</v>
      </c>
      <c r="E6" s="41">
        <v>9240</v>
      </c>
      <c r="F6" s="41">
        <v>8014</v>
      </c>
      <c r="G6" s="41">
        <v>6543</v>
      </c>
      <c r="H6" s="41">
        <v>5766</v>
      </c>
      <c r="I6" s="41">
        <v>5863</v>
      </c>
      <c r="J6" s="42"/>
      <c r="K6" s="43">
        <v>52.411981540069085</v>
      </c>
      <c r="L6" s="43">
        <v>49.744966805203219</v>
      </c>
      <c r="M6" s="43">
        <v>55.634142507953548</v>
      </c>
      <c r="N6" s="43">
        <v>50.466156543395982</v>
      </c>
      <c r="O6" s="43">
        <v>45.047779651489599</v>
      </c>
      <c r="P6" s="43">
        <v>40.222041900265566</v>
      </c>
      <c r="Q6" s="43">
        <v>32.09306208777447</v>
      </c>
      <c r="R6" s="43">
        <v>28.704596750108934</v>
      </c>
    </row>
    <row r="7" spans="1:18" x14ac:dyDescent="0.25">
      <c r="B7" s="41"/>
      <c r="C7" s="41"/>
      <c r="D7" s="41"/>
      <c r="E7" s="41"/>
      <c r="F7" s="41"/>
      <c r="G7" s="41"/>
      <c r="H7" s="41"/>
      <c r="I7" s="41"/>
      <c r="J7" s="42"/>
      <c r="K7" s="43"/>
      <c r="L7" s="43"/>
      <c r="M7" s="43"/>
      <c r="N7" s="43"/>
      <c r="O7" s="43"/>
      <c r="P7" s="43"/>
      <c r="Q7" s="43"/>
      <c r="R7" s="43"/>
    </row>
    <row r="8" spans="1:18" x14ac:dyDescent="0.25">
      <c r="A8" s="7" t="s">
        <v>57</v>
      </c>
      <c r="B8" s="41">
        <v>12911</v>
      </c>
      <c r="C8" s="41">
        <v>2110</v>
      </c>
      <c r="D8" s="41">
        <v>2596</v>
      </c>
      <c r="E8" s="41">
        <v>2594</v>
      </c>
      <c r="F8" s="41">
        <v>2191</v>
      </c>
      <c r="G8" s="41">
        <v>1385</v>
      </c>
      <c r="H8" s="41">
        <v>1056</v>
      </c>
      <c r="I8" s="41">
        <v>979</v>
      </c>
      <c r="J8" s="42"/>
      <c r="K8" s="43">
        <v>49.11665347860491</v>
      </c>
      <c r="L8" s="43">
        <v>69.53140446846372</v>
      </c>
      <c r="M8" s="43">
        <v>66.611926511341466</v>
      </c>
      <c r="N8" s="43">
        <v>58.719666787395873</v>
      </c>
      <c r="O8" s="43">
        <v>53.896487257699498</v>
      </c>
      <c r="P8" s="43">
        <v>40.866306689091495</v>
      </c>
      <c r="Q8" s="43">
        <v>30.068337129840547</v>
      </c>
      <c r="R8" s="43">
        <v>24.655602286750447</v>
      </c>
    </row>
    <row r="9" spans="1:18" x14ac:dyDescent="0.25">
      <c r="A9" s="7">
        <v>2</v>
      </c>
      <c r="B9" s="41">
        <v>10956</v>
      </c>
      <c r="C9" s="41">
        <v>1593</v>
      </c>
      <c r="D9" s="41">
        <v>2129</v>
      </c>
      <c r="E9" s="41">
        <v>2013</v>
      </c>
      <c r="F9" s="41">
        <v>1711</v>
      </c>
      <c r="G9" s="41">
        <v>1324</v>
      </c>
      <c r="H9" s="41">
        <v>1093</v>
      </c>
      <c r="I9" s="41">
        <v>1093</v>
      </c>
      <c r="J9" s="42"/>
      <c r="K9" s="43">
        <v>43.838378988308165</v>
      </c>
      <c r="L9" s="43">
        <v>55.681778461323361</v>
      </c>
      <c r="M9" s="43">
        <v>56.613306387278627</v>
      </c>
      <c r="N9" s="43">
        <v>50.80767289247855</v>
      </c>
      <c r="O9" s="43">
        <v>45.078511961218254</v>
      </c>
      <c r="P9" s="43">
        <v>41.098866987428217</v>
      </c>
      <c r="Q9" s="43">
        <v>31.558584050355144</v>
      </c>
      <c r="R9" s="43">
        <v>27.827282448189827</v>
      </c>
    </row>
    <row r="10" spans="1:18" x14ac:dyDescent="0.25">
      <c r="A10" s="7">
        <v>3</v>
      </c>
      <c r="B10" s="41">
        <v>10024</v>
      </c>
      <c r="C10" s="41">
        <v>1404</v>
      </c>
      <c r="D10" s="41">
        <v>2021</v>
      </c>
      <c r="E10" s="41">
        <v>1744</v>
      </c>
      <c r="F10" s="41">
        <v>1442</v>
      </c>
      <c r="G10" s="41">
        <v>1208</v>
      </c>
      <c r="H10" s="41">
        <v>1074</v>
      </c>
      <c r="I10" s="41">
        <v>1131</v>
      </c>
      <c r="J10" s="42"/>
      <c r="K10" s="43">
        <v>41.709837013735452</v>
      </c>
      <c r="L10" s="43">
        <v>49.257972844963689</v>
      </c>
      <c r="M10" s="43">
        <v>57.896696937576991</v>
      </c>
      <c r="N10" s="43">
        <v>48.990140172476757</v>
      </c>
      <c r="O10" s="43">
        <v>41.71005437926646</v>
      </c>
      <c r="P10" s="43">
        <v>38.787567428718212</v>
      </c>
      <c r="Q10" s="43">
        <v>30.768349280925914</v>
      </c>
      <c r="R10" s="43">
        <v>27.791429133084332</v>
      </c>
    </row>
    <row r="11" spans="1:18" x14ac:dyDescent="0.25">
      <c r="A11" s="7">
        <v>4</v>
      </c>
      <c r="B11" s="41">
        <v>9872</v>
      </c>
      <c r="C11" s="41">
        <v>1200</v>
      </c>
      <c r="D11" s="41">
        <v>1746</v>
      </c>
      <c r="E11" s="41">
        <v>1552</v>
      </c>
      <c r="F11" s="41">
        <v>1423</v>
      </c>
      <c r="G11" s="41">
        <v>1283</v>
      </c>
      <c r="H11" s="41">
        <v>1309</v>
      </c>
      <c r="I11" s="41">
        <v>1359</v>
      </c>
      <c r="J11" s="42"/>
      <c r="K11" s="43">
        <v>40.791028618179112</v>
      </c>
      <c r="L11" s="43">
        <v>40.78857919782461</v>
      </c>
      <c r="M11" s="43">
        <v>50.025786487880353</v>
      </c>
      <c r="N11" s="43">
        <v>47.764133813436743</v>
      </c>
      <c r="O11" s="43">
        <v>42.839509889514403</v>
      </c>
      <c r="P11" s="43">
        <v>39.896759748740592</v>
      </c>
      <c r="Q11" s="43">
        <v>35.167374133576914</v>
      </c>
      <c r="R11" s="43">
        <v>31.899910802309751</v>
      </c>
    </row>
    <row r="12" spans="1:18" x14ac:dyDescent="0.25">
      <c r="A12" s="7" t="s">
        <v>58</v>
      </c>
      <c r="B12" s="41">
        <v>8718</v>
      </c>
      <c r="C12" s="41">
        <v>970</v>
      </c>
      <c r="D12" s="41">
        <v>1662</v>
      </c>
      <c r="E12" s="41">
        <v>1235</v>
      </c>
      <c r="F12" s="41">
        <v>1154</v>
      </c>
      <c r="G12" s="41">
        <v>1265</v>
      </c>
      <c r="H12" s="41">
        <v>1181</v>
      </c>
      <c r="I12" s="41">
        <v>1251</v>
      </c>
      <c r="J12" s="42"/>
      <c r="K12" s="43">
        <v>35.556824438689155</v>
      </c>
      <c r="L12" s="43">
        <v>30.95283681153871</v>
      </c>
      <c r="M12" s="43">
        <v>43.596873196579402</v>
      </c>
      <c r="N12" s="43">
        <v>39.576990866848256</v>
      </c>
      <c r="O12" s="43">
        <v>36.631431927118058</v>
      </c>
      <c r="P12" s="43">
        <v>38.029100529100532</v>
      </c>
      <c r="Q12" s="43">
        <v>31.257443823941987</v>
      </c>
      <c r="R12" s="43">
        <v>29.807005003573984</v>
      </c>
    </row>
    <row r="13" spans="1:18" x14ac:dyDescent="0.25">
      <c r="A13" t="s">
        <v>39</v>
      </c>
      <c r="B13" s="41">
        <v>12526</v>
      </c>
      <c r="C13" s="41">
        <v>96</v>
      </c>
      <c r="D13" s="41">
        <v>111</v>
      </c>
      <c r="E13" s="41">
        <v>102</v>
      </c>
      <c r="F13" s="41">
        <v>93</v>
      </c>
      <c r="G13" s="41">
        <v>78</v>
      </c>
      <c r="H13" s="41">
        <v>53</v>
      </c>
      <c r="I13" s="41">
        <v>50</v>
      </c>
      <c r="J13" s="42"/>
      <c r="K13" s="39" t="s">
        <v>96</v>
      </c>
      <c r="L13" s="39" t="s">
        <v>96</v>
      </c>
      <c r="M13" s="39" t="s">
        <v>96</v>
      </c>
      <c r="N13" s="39" t="s">
        <v>96</v>
      </c>
      <c r="O13" s="39" t="s">
        <v>96</v>
      </c>
      <c r="P13" s="39" t="s">
        <v>96</v>
      </c>
      <c r="Q13" s="39" t="s">
        <v>96</v>
      </c>
      <c r="R13" s="39" t="s">
        <v>96</v>
      </c>
    </row>
    <row r="15" spans="1:18" ht="17.25" x14ac:dyDescent="0.25">
      <c r="B15" s="68" t="s">
        <v>12</v>
      </c>
      <c r="C15" s="68"/>
      <c r="D15" s="68"/>
      <c r="E15" s="68"/>
      <c r="F15" s="68"/>
      <c r="G15" s="68"/>
      <c r="H15" s="68"/>
      <c r="I15" s="68"/>
      <c r="K15" s="68" t="s">
        <v>68</v>
      </c>
      <c r="L15" s="68"/>
      <c r="M15" s="68"/>
      <c r="N15" s="68"/>
      <c r="O15" s="68"/>
      <c r="P15" s="68"/>
      <c r="Q15" s="68"/>
      <c r="R15" s="68"/>
    </row>
    <row r="16" spans="1:18" x14ac:dyDescent="0.25">
      <c r="A16" s="8" t="s">
        <v>49</v>
      </c>
      <c r="B16" s="58" t="s">
        <v>0</v>
      </c>
      <c r="C16" s="58" t="s">
        <v>41</v>
      </c>
      <c r="D16" s="58" t="s">
        <v>42</v>
      </c>
      <c r="E16" s="58" t="s">
        <v>43</v>
      </c>
      <c r="F16" s="58" t="s">
        <v>44</v>
      </c>
      <c r="G16" s="58" t="s">
        <v>45</v>
      </c>
      <c r="H16" s="58" t="s">
        <v>46</v>
      </c>
      <c r="I16" s="58" t="s">
        <v>47</v>
      </c>
      <c r="J16" s="10"/>
      <c r="K16" s="58" t="s">
        <v>0</v>
      </c>
      <c r="L16" s="58" t="s">
        <v>41</v>
      </c>
      <c r="M16" s="58" t="s">
        <v>42</v>
      </c>
      <c r="N16" s="58" t="s">
        <v>43</v>
      </c>
      <c r="O16" s="58" t="s">
        <v>44</v>
      </c>
      <c r="P16" s="58" t="s">
        <v>45</v>
      </c>
      <c r="Q16" s="58" t="s">
        <v>46</v>
      </c>
      <c r="R16" s="58" t="s">
        <v>47</v>
      </c>
    </row>
    <row r="17" spans="1:18" x14ac:dyDescent="0.25">
      <c r="A17" s="6" t="s">
        <v>0</v>
      </c>
      <c r="B17" s="41">
        <v>64844</v>
      </c>
      <c r="C17" s="41">
        <v>6459</v>
      </c>
      <c r="D17" s="41">
        <v>10473</v>
      </c>
      <c r="E17" s="41">
        <v>9618</v>
      </c>
      <c r="F17" s="41">
        <v>8152</v>
      </c>
      <c r="G17" s="41">
        <v>6954</v>
      </c>
      <c r="H17" s="41">
        <v>5902</v>
      </c>
      <c r="I17" s="41">
        <v>6211</v>
      </c>
      <c r="J17" s="42"/>
      <c r="K17" s="43">
        <v>52.380948534288265</v>
      </c>
      <c r="L17" s="43">
        <v>44.225791873793192</v>
      </c>
      <c r="M17" s="43">
        <v>57.455878077013807</v>
      </c>
      <c r="N17" s="43">
        <v>51.166378507780287</v>
      </c>
      <c r="O17" s="43">
        <v>45.387733285822456</v>
      </c>
      <c r="P17" s="43">
        <v>41.769528786377151</v>
      </c>
      <c r="Q17" s="43">
        <v>34.173088837292788</v>
      </c>
      <c r="R17" s="43">
        <v>30.621853876911093</v>
      </c>
    </row>
    <row r="18" spans="1:18" x14ac:dyDescent="0.25">
      <c r="B18" s="41"/>
      <c r="C18" s="41"/>
      <c r="D18" s="41"/>
      <c r="E18" s="41"/>
      <c r="F18" s="41"/>
      <c r="G18" s="41"/>
      <c r="H18" s="41"/>
      <c r="I18" s="41"/>
      <c r="J18" s="42"/>
      <c r="K18" s="43"/>
      <c r="L18" s="43"/>
      <c r="M18" s="43"/>
      <c r="N18" s="43"/>
      <c r="O18" s="43"/>
      <c r="P18" s="43"/>
      <c r="Q18" s="43"/>
      <c r="R18" s="43"/>
    </row>
    <row r="19" spans="1:18" x14ac:dyDescent="0.25">
      <c r="A19" s="7" t="s">
        <v>57</v>
      </c>
      <c r="B19" s="41">
        <v>12640</v>
      </c>
      <c r="C19" s="41">
        <v>1759</v>
      </c>
      <c r="D19" s="41">
        <v>2537</v>
      </c>
      <c r="E19" s="41">
        <v>2534</v>
      </c>
      <c r="F19" s="41">
        <v>2214</v>
      </c>
      <c r="G19" s="41">
        <v>1537</v>
      </c>
      <c r="H19" s="41">
        <v>1094</v>
      </c>
      <c r="I19" s="41">
        <v>965</v>
      </c>
      <c r="J19" s="42"/>
      <c r="K19" s="43">
        <v>48.271542703511912</v>
      </c>
      <c r="L19" s="43">
        <v>58.709655885985114</v>
      </c>
      <c r="M19" s="43">
        <v>67.43036359770359</v>
      </c>
      <c r="N19" s="43">
        <v>56.150147355359081</v>
      </c>
      <c r="O19" s="43">
        <v>53.685741998060138</v>
      </c>
      <c r="P19" s="43">
        <v>43.866659055882181</v>
      </c>
      <c r="Q19" s="43">
        <v>32.498588955232748</v>
      </c>
      <c r="R19" s="43">
        <v>24.619231063601806</v>
      </c>
    </row>
    <row r="20" spans="1:18" x14ac:dyDescent="0.25">
      <c r="A20" s="7">
        <v>2</v>
      </c>
      <c r="B20" s="41">
        <v>10990</v>
      </c>
      <c r="C20" s="41">
        <v>1439</v>
      </c>
      <c r="D20" s="41">
        <v>2170</v>
      </c>
      <c r="E20" s="41">
        <v>2144</v>
      </c>
      <c r="F20" s="41">
        <v>1671</v>
      </c>
      <c r="G20" s="41">
        <v>1354</v>
      </c>
      <c r="H20" s="41">
        <v>1089</v>
      </c>
      <c r="I20" s="41">
        <v>1123</v>
      </c>
      <c r="J20" s="42"/>
      <c r="K20" s="43">
        <v>44.039270687237028</v>
      </c>
      <c r="L20" s="43">
        <v>50.824709497404015</v>
      </c>
      <c r="M20" s="43">
        <v>58.809181820645549</v>
      </c>
      <c r="N20" s="43">
        <v>52.794878108840187</v>
      </c>
      <c r="O20" s="43">
        <v>43.855965566112012</v>
      </c>
      <c r="P20" s="43">
        <v>41.012903616647478</v>
      </c>
      <c r="Q20" s="43">
        <v>32.563841875485913</v>
      </c>
      <c r="R20" s="43">
        <v>28.669900434005619</v>
      </c>
    </row>
    <row r="21" spans="1:18" x14ac:dyDescent="0.25">
      <c r="A21" s="7">
        <v>3</v>
      </c>
      <c r="B21" s="41">
        <v>10378</v>
      </c>
      <c r="C21" s="41">
        <v>1186</v>
      </c>
      <c r="D21" s="41">
        <v>2005</v>
      </c>
      <c r="E21" s="41">
        <v>1915</v>
      </c>
      <c r="F21" s="41">
        <v>1524</v>
      </c>
      <c r="G21" s="41">
        <v>1374</v>
      </c>
      <c r="H21" s="41">
        <v>1147</v>
      </c>
      <c r="I21" s="41">
        <v>1227</v>
      </c>
      <c r="J21" s="42"/>
      <c r="K21" s="43">
        <v>43.256265656325674</v>
      </c>
      <c r="L21" s="43">
        <v>42.287670256007985</v>
      </c>
      <c r="M21" s="43">
        <v>57.433400171870524</v>
      </c>
      <c r="N21" s="43">
        <v>52.563680281071584</v>
      </c>
      <c r="O21" s="43">
        <v>43.799396465009337</v>
      </c>
      <c r="P21" s="43">
        <v>42.995274900647743</v>
      </c>
      <c r="Q21" s="43">
        <v>34.453756270463487</v>
      </c>
      <c r="R21" s="43">
        <v>30.305275637225844</v>
      </c>
    </row>
    <row r="22" spans="1:18" x14ac:dyDescent="0.25">
      <c r="A22" s="7">
        <v>4</v>
      </c>
      <c r="B22" s="41">
        <v>10003</v>
      </c>
      <c r="C22" s="41">
        <v>1009</v>
      </c>
      <c r="D22" s="41">
        <v>1752</v>
      </c>
      <c r="E22" s="41">
        <v>1593</v>
      </c>
      <c r="F22" s="41">
        <v>1454</v>
      </c>
      <c r="G22" s="41">
        <v>1409</v>
      </c>
      <c r="H22" s="41">
        <v>1324</v>
      </c>
      <c r="I22" s="41">
        <v>1462</v>
      </c>
      <c r="J22" s="42"/>
      <c r="K22" s="43">
        <v>41.386871883986018</v>
      </c>
      <c r="L22" s="43">
        <v>35.038372052644377</v>
      </c>
      <c r="M22" s="43">
        <v>50.297132029971586</v>
      </c>
      <c r="N22" s="43">
        <v>47.647533873717585</v>
      </c>
      <c r="O22" s="43">
        <v>42.969442638453806</v>
      </c>
      <c r="P22" s="43">
        <v>42.957317073170735</v>
      </c>
      <c r="Q22" s="43">
        <v>36.978075687753112</v>
      </c>
      <c r="R22" s="43">
        <v>34.653582687430372</v>
      </c>
    </row>
    <row r="23" spans="1:18" x14ac:dyDescent="0.25">
      <c r="A23" s="7" t="s">
        <v>58</v>
      </c>
      <c r="B23" s="41">
        <v>9183</v>
      </c>
      <c r="C23" s="41">
        <v>978</v>
      </c>
      <c r="D23" s="41">
        <v>1874</v>
      </c>
      <c r="E23" s="41">
        <v>1321</v>
      </c>
      <c r="F23" s="41">
        <v>1194</v>
      </c>
      <c r="G23" s="41">
        <v>1231</v>
      </c>
      <c r="H23" s="41">
        <v>1198</v>
      </c>
      <c r="I23" s="41">
        <v>1387</v>
      </c>
      <c r="J23" s="42"/>
      <c r="K23" s="39">
        <v>37.494640997897235</v>
      </c>
      <c r="L23" s="39">
        <v>31.620808949529568</v>
      </c>
      <c r="M23" s="39">
        <v>49.298924052297899</v>
      </c>
      <c r="N23" s="39">
        <v>40.808130734299219</v>
      </c>
      <c r="O23" s="39">
        <v>37.74539246988904</v>
      </c>
      <c r="P23" s="39">
        <v>36.554222591756741</v>
      </c>
      <c r="Q23" s="39">
        <v>32.814725539607757</v>
      </c>
      <c r="R23" s="39">
        <v>33.193729807347133</v>
      </c>
    </row>
    <row r="24" spans="1:18" x14ac:dyDescent="0.25">
      <c r="A24" t="s">
        <v>39</v>
      </c>
      <c r="B24" s="41">
        <v>11650</v>
      </c>
      <c r="C24" s="41">
        <v>88</v>
      </c>
      <c r="D24" s="41">
        <v>135</v>
      </c>
      <c r="E24" s="41">
        <v>111</v>
      </c>
      <c r="F24" s="41">
        <v>95</v>
      </c>
      <c r="G24" s="41">
        <v>49</v>
      </c>
      <c r="H24" s="41">
        <v>50</v>
      </c>
      <c r="I24" s="41">
        <v>47</v>
      </c>
      <c r="J24" s="42"/>
      <c r="K24" s="39" t="s">
        <v>96</v>
      </c>
      <c r="L24" s="39" t="s">
        <v>96</v>
      </c>
      <c r="M24" s="39" t="s">
        <v>96</v>
      </c>
      <c r="N24" s="39" t="s">
        <v>96</v>
      </c>
      <c r="O24" s="39" t="s">
        <v>96</v>
      </c>
      <c r="P24" s="39" t="s">
        <v>96</v>
      </c>
      <c r="Q24" s="39" t="s">
        <v>96</v>
      </c>
      <c r="R24" s="39" t="s">
        <v>96</v>
      </c>
    </row>
    <row r="26" spans="1:18" ht="17.25" x14ac:dyDescent="0.25">
      <c r="A26" s="33"/>
      <c r="B26" s="70" t="s">
        <v>12</v>
      </c>
      <c r="C26" s="70"/>
      <c r="D26" s="70"/>
      <c r="E26" s="70"/>
      <c r="F26" s="70"/>
      <c r="G26" s="70"/>
      <c r="H26" s="70"/>
      <c r="I26" s="70"/>
      <c r="J26" s="16"/>
      <c r="K26" s="70" t="s">
        <v>68</v>
      </c>
      <c r="L26" s="70"/>
      <c r="M26" s="70"/>
      <c r="N26" s="70"/>
      <c r="O26" s="70"/>
      <c r="P26" s="70"/>
      <c r="Q26" s="70"/>
      <c r="R26" s="70"/>
    </row>
    <row r="27" spans="1:18" x14ac:dyDescent="0.25">
      <c r="A27" s="34" t="s">
        <v>50</v>
      </c>
      <c r="B27" s="65" t="s">
        <v>0</v>
      </c>
      <c r="C27" s="65" t="s">
        <v>41</v>
      </c>
      <c r="D27" s="65" t="s">
        <v>42</v>
      </c>
      <c r="E27" s="65" t="s">
        <v>43</v>
      </c>
      <c r="F27" s="65" t="s">
        <v>44</v>
      </c>
      <c r="G27" s="65" t="s">
        <v>45</v>
      </c>
      <c r="H27" s="65" t="s">
        <v>46</v>
      </c>
      <c r="I27" s="65" t="s">
        <v>47</v>
      </c>
      <c r="J27" s="66"/>
      <c r="K27" s="65" t="s">
        <v>0</v>
      </c>
      <c r="L27" s="65" t="s">
        <v>41</v>
      </c>
      <c r="M27" s="65" t="s">
        <v>42</v>
      </c>
      <c r="N27" s="65" t="s">
        <v>43</v>
      </c>
      <c r="O27" s="65" t="s">
        <v>44</v>
      </c>
      <c r="P27" s="65" t="s">
        <v>45</v>
      </c>
      <c r="Q27" s="65" t="s">
        <v>46</v>
      </c>
      <c r="R27" s="65" t="s">
        <v>47</v>
      </c>
    </row>
    <row r="28" spans="1:18" x14ac:dyDescent="0.25">
      <c r="A28" s="33" t="s">
        <v>0</v>
      </c>
      <c r="B28" s="44">
        <v>63341</v>
      </c>
      <c r="C28" s="44">
        <v>6318</v>
      </c>
      <c r="D28" s="44">
        <v>10401</v>
      </c>
      <c r="E28" s="44">
        <v>9653</v>
      </c>
      <c r="F28" s="44">
        <v>7941</v>
      </c>
      <c r="G28" s="44">
        <v>7016</v>
      </c>
      <c r="H28" s="44">
        <v>5556</v>
      </c>
      <c r="I28" s="44">
        <v>6509</v>
      </c>
      <c r="J28" s="30"/>
      <c r="K28" s="45">
        <v>51.509436877539756</v>
      </c>
      <c r="L28" s="45">
        <v>44.566398149062543</v>
      </c>
      <c r="M28" s="45">
        <v>58.60642805625676</v>
      </c>
      <c r="N28" s="45">
        <v>50.309581387591727</v>
      </c>
      <c r="O28" s="45">
        <v>43.972534470347192</v>
      </c>
      <c r="P28" s="45">
        <v>40.595508803601291</v>
      </c>
      <c r="Q28" s="45">
        <v>33.558830635419177</v>
      </c>
      <c r="R28" s="45">
        <v>32.608586744151097</v>
      </c>
    </row>
    <row r="29" spans="1:18" x14ac:dyDescent="0.25">
      <c r="A29" s="33"/>
      <c r="B29" s="44"/>
      <c r="C29" s="44"/>
      <c r="D29" s="44"/>
      <c r="E29" s="44"/>
      <c r="F29" s="44"/>
      <c r="G29" s="44"/>
      <c r="H29" s="44"/>
      <c r="I29" s="44"/>
      <c r="J29" s="30"/>
      <c r="K29" s="45"/>
      <c r="L29" s="45"/>
      <c r="M29" s="45"/>
      <c r="N29" s="45"/>
      <c r="O29" s="45"/>
      <c r="P29" s="45"/>
      <c r="Q29" s="45"/>
      <c r="R29" s="45"/>
    </row>
    <row r="30" spans="1:18" x14ac:dyDescent="0.25">
      <c r="A30" s="35" t="s">
        <v>57</v>
      </c>
      <c r="B30" s="44">
        <v>12171</v>
      </c>
      <c r="C30" s="44">
        <v>1585</v>
      </c>
      <c r="D30" s="44">
        <v>2360</v>
      </c>
      <c r="E30" s="44">
        <v>2530</v>
      </c>
      <c r="F30" s="44">
        <v>2079</v>
      </c>
      <c r="G30" s="44">
        <v>1592</v>
      </c>
      <c r="H30" s="44">
        <v>1030</v>
      </c>
      <c r="I30" s="44">
        <v>995</v>
      </c>
      <c r="J30" s="30"/>
      <c r="K30" s="45">
        <v>46.80973808699666</v>
      </c>
      <c r="L30" s="45">
        <v>54.201005368806214</v>
      </c>
      <c r="M30" s="45">
        <v>66.223307236860563</v>
      </c>
      <c r="N30" s="45">
        <v>54.774946415813289</v>
      </c>
      <c r="O30" s="45">
        <v>49.839382461523712</v>
      </c>
      <c r="P30" s="45">
        <v>43.825359246820462</v>
      </c>
      <c r="Q30" s="45">
        <v>31.897432721191667</v>
      </c>
      <c r="R30" s="45">
        <v>25.770525770525772</v>
      </c>
    </row>
    <row r="31" spans="1:18" x14ac:dyDescent="0.25">
      <c r="A31" s="35">
        <v>2</v>
      </c>
      <c r="B31" s="44">
        <v>10946</v>
      </c>
      <c r="C31" s="44">
        <v>1299</v>
      </c>
      <c r="D31" s="44">
        <v>2082</v>
      </c>
      <c r="E31" s="44">
        <v>2210</v>
      </c>
      <c r="F31" s="44">
        <v>1778</v>
      </c>
      <c r="G31" s="44">
        <v>1354</v>
      </c>
      <c r="H31" s="44">
        <v>1084</v>
      </c>
      <c r="I31" s="44">
        <v>1139</v>
      </c>
      <c r="J31" s="30"/>
      <c r="K31" s="45">
        <v>44.17218516321433</v>
      </c>
      <c r="L31" s="45">
        <v>47.563252901761196</v>
      </c>
      <c r="M31" s="45">
        <v>58.33239941723636</v>
      </c>
      <c r="N31" s="45">
        <v>53.249162711129316</v>
      </c>
      <c r="O31" s="45">
        <v>46.735359057932918</v>
      </c>
      <c r="P31" s="45">
        <v>39.165774782332015</v>
      </c>
      <c r="Q31" s="45">
        <v>33.730590907676508</v>
      </c>
      <c r="R31" s="45">
        <v>29.549876767414712</v>
      </c>
    </row>
    <row r="32" spans="1:18" x14ac:dyDescent="0.25">
      <c r="A32" s="35">
        <v>3</v>
      </c>
      <c r="B32" s="44">
        <v>10168</v>
      </c>
      <c r="C32" s="44">
        <v>1186</v>
      </c>
      <c r="D32" s="44">
        <v>2046</v>
      </c>
      <c r="E32" s="44">
        <v>1783</v>
      </c>
      <c r="F32" s="44">
        <v>1457</v>
      </c>
      <c r="G32" s="44">
        <v>1357</v>
      </c>
      <c r="H32" s="44">
        <v>1050</v>
      </c>
      <c r="I32" s="44">
        <v>1289</v>
      </c>
      <c r="J32" s="30"/>
      <c r="K32" s="45">
        <v>42.738311903931269</v>
      </c>
      <c r="L32" s="45">
        <v>43.8901635704241</v>
      </c>
      <c r="M32" s="45">
        <v>59.542517897677662</v>
      </c>
      <c r="N32" s="45">
        <v>48.393225491260445</v>
      </c>
      <c r="O32" s="45">
        <v>41.524167806657545</v>
      </c>
      <c r="P32" s="45">
        <v>41.005650741848726</v>
      </c>
      <c r="Q32" s="45">
        <v>33.065658951346244</v>
      </c>
      <c r="R32" s="45">
        <v>32.428488767013008</v>
      </c>
    </row>
    <row r="33" spans="1:35" x14ac:dyDescent="0.25">
      <c r="A33" s="35">
        <v>4</v>
      </c>
      <c r="B33" s="44">
        <v>9859</v>
      </c>
      <c r="C33" s="44">
        <v>1049</v>
      </c>
      <c r="D33" s="44">
        <v>1791</v>
      </c>
      <c r="E33" s="44">
        <v>1597</v>
      </c>
      <c r="F33" s="44">
        <v>1375</v>
      </c>
      <c r="G33" s="44">
        <v>1308</v>
      </c>
      <c r="H33" s="44">
        <v>1176</v>
      </c>
      <c r="I33" s="44">
        <v>1563</v>
      </c>
      <c r="J33" s="30"/>
      <c r="K33" s="45">
        <v>40.938440776497458</v>
      </c>
      <c r="L33" s="45">
        <v>37.412175897856557</v>
      </c>
      <c r="M33" s="45">
        <v>51.950688905003624</v>
      </c>
      <c r="N33" s="45">
        <v>46.834218012258425</v>
      </c>
      <c r="O33" s="45">
        <v>40.11319213489702</v>
      </c>
      <c r="P33" s="45">
        <v>38.23443437591348</v>
      </c>
      <c r="Q33" s="45">
        <v>34.223851929456956</v>
      </c>
      <c r="R33" s="45">
        <v>37.788308108892224</v>
      </c>
    </row>
    <row r="34" spans="1:35" x14ac:dyDescent="0.25">
      <c r="A34" s="35" t="s">
        <v>58</v>
      </c>
      <c r="B34" s="44">
        <v>9020</v>
      </c>
      <c r="C34" s="44">
        <v>973</v>
      </c>
      <c r="D34" s="44">
        <v>1878</v>
      </c>
      <c r="E34" s="44">
        <v>1330</v>
      </c>
      <c r="F34" s="44">
        <v>1078</v>
      </c>
      <c r="G34" s="44">
        <v>1230</v>
      </c>
      <c r="H34" s="44">
        <v>1104</v>
      </c>
      <c r="I34" s="44">
        <v>1427</v>
      </c>
      <c r="J34" s="30"/>
      <c r="K34" s="45">
        <v>37.097052799552536</v>
      </c>
      <c r="L34" s="45">
        <v>32.270903120957847</v>
      </c>
      <c r="M34" s="45">
        <v>50.340427813220394</v>
      </c>
      <c r="N34" s="45">
        <v>40.015645214670393</v>
      </c>
      <c r="O34" s="45">
        <v>34.259200406788281</v>
      </c>
      <c r="P34" s="45">
        <v>35.521413925549425</v>
      </c>
      <c r="Q34" s="45">
        <v>31.529344566614306</v>
      </c>
      <c r="R34" s="45">
        <v>34.515286377708982</v>
      </c>
    </row>
    <row r="35" spans="1:35" x14ac:dyDescent="0.25">
      <c r="A35" s="16" t="s">
        <v>39</v>
      </c>
      <c r="B35" s="44">
        <v>11177</v>
      </c>
      <c r="C35" s="44">
        <v>226</v>
      </c>
      <c r="D35" s="44">
        <v>244</v>
      </c>
      <c r="E35" s="44">
        <v>203</v>
      </c>
      <c r="F35" s="44">
        <v>174</v>
      </c>
      <c r="G35" s="44">
        <v>175</v>
      </c>
      <c r="H35" s="44">
        <v>112</v>
      </c>
      <c r="I35" s="44">
        <v>96</v>
      </c>
      <c r="J35" s="30"/>
      <c r="K35" s="39" t="s">
        <v>96</v>
      </c>
      <c r="L35" s="39" t="s">
        <v>96</v>
      </c>
      <c r="M35" s="39" t="s">
        <v>96</v>
      </c>
      <c r="N35" s="39" t="s">
        <v>96</v>
      </c>
      <c r="O35" s="39" t="s">
        <v>96</v>
      </c>
      <c r="P35" s="39" t="s">
        <v>96</v>
      </c>
      <c r="Q35" s="39" t="s">
        <v>96</v>
      </c>
      <c r="R35" s="39" t="s">
        <v>96</v>
      </c>
    </row>
    <row r="37" spans="1:35" ht="17.25" x14ac:dyDescent="0.25">
      <c r="B37" s="68" t="s">
        <v>12</v>
      </c>
      <c r="C37" s="68"/>
      <c r="D37" s="68"/>
      <c r="E37" s="68"/>
      <c r="F37" s="68"/>
      <c r="G37" s="68"/>
      <c r="H37" s="68"/>
      <c r="I37" s="68"/>
      <c r="K37" s="68" t="s">
        <v>68</v>
      </c>
      <c r="L37" s="68"/>
      <c r="M37" s="68"/>
      <c r="N37" s="68"/>
      <c r="O37" s="68"/>
      <c r="P37" s="68"/>
      <c r="Q37" s="68"/>
      <c r="R37" s="68"/>
    </row>
    <row r="38" spans="1:35" x14ac:dyDescent="0.25">
      <c r="A38" s="8" t="s">
        <v>78</v>
      </c>
      <c r="B38" s="58" t="s">
        <v>0</v>
      </c>
      <c r="C38" s="58" t="s">
        <v>41</v>
      </c>
      <c r="D38" s="58" t="s">
        <v>42</v>
      </c>
      <c r="E38" s="58" t="s">
        <v>43</v>
      </c>
      <c r="F38" s="58" t="s">
        <v>44</v>
      </c>
      <c r="G38" s="58" t="s">
        <v>45</v>
      </c>
      <c r="H38" s="58" t="s">
        <v>46</v>
      </c>
      <c r="I38" s="58" t="s">
        <v>47</v>
      </c>
      <c r="J38" s="10"/>
      <c r="K38" s="58" t="s">
        <v>0</v>
      </c>
      <c r="L38" s="58" t="s">
        <v>41</v>
      </c>
      <c r="M38" s="58" t="s">
        <v>42</v>
      </c>
      <c r="N38" s="58" t="s">
        <v>43</v>
      </c>
      <c r="O38" s="58" t="s">
        <v>44</v>
      </c>
      <c r="P38" s="58" t="s">
        <v>45</v>
      </c>
      <c r="Q38" s="58" t="s">
        <v>46</v>
      </c>
      <c r="R38" s="58" t="s">
        <v>47</v>
      </c>
    </row>
    <row r="39" spans="1:35" x14ac:dyDescent="0.25">
      <c r="A39" s="6" t="s">
        <v>0</v>
      </c>
      <c r="B39" s="41">
        <v>65598</v>
      </c>
      <c r="C39" s="41">
        <v>6747</v>
      </c>
      <c r="D39" s="41">
        <v>10570</v>
      </c>
      <c r="E39" s="41">
        <v>9678</v>
      </c>
      <c r="F39" s="41">
        <v>8207</v>
      </c>
      <c r="G39" s="41">
        <v>7305</v>
      </c>
      <c r="H39" s="41">
        <v>5852</v>
      </c>
      <c r="I39" s="41">
        <v>6794</v>
      </c>
      <c r="J39" s="42"/>
      <c r="K39" s="43">
        <v>53.744975592810405</v>
      </c>
      <c r="L39" s="43">
        <v>48.484108106554373</v>
      </c>
      <c r="M39" s="43">
        <v>60.979479280245997</v>
      </c>
      <c r="N39" s="43">
        <v>50.456706706706704</v>
      </c>
      <c r="O39" s="43">
        <v>44.769443095839449</v>
      </c>
      <c r="P39" s="43">
        <v>41.213441054341935</v>
      </c>
      <c r="Q39" s="43">
        <v>36.135278825788689</v>
      </c>
      <c r="R39" s="43">
        <v>35.07015062510969</v>
      </c>
    </row>
    <row r="40" spans="1:35" x14ac:dyDescent="0.25">
      <c r="B40" s="41"/>
      <c r="C40" s="41"/>
      <c r="D40" s="41"/>
      <c r="E40" s="41"/>
      <c r="F40" s="41"/>
      <c r="G40" s="41"/>
      <c r="H40" s="41"/>
      <c r="I40" s="41"/>
      <c r="J40" s="42"/>
      <c r="K40" s="43"/>
      <c r="L40" s="43"/>
      <c r="M40" s="43"/>
      <c r="N40" s="43"/>
      <c r="O40" s="43"/>
      <c r="P40" s="43"/>
      <c r="Q40" s="43"/>
      <c r="R40" s="43"/>
      <c r="AI40" s="16"/>
    </row>
    <row r="41" spans="1:35" x14ac:dyDescent="0.25">
      <c r="A41" s="7" t="s">
        <v>57</v>
      </c>
      <c r="B41" s="41">
        <v>12036</v>
      </c>
      <c r="C41" s="41">
        <v>1537</v>
      </c>
      <c r="D41" s="41">
        <v>2199</v>
      </c>
      <c r="E41" s="41">
        <v>2431</v>
      </c>
      <c r="F41" s="41">
        <v>2165</v>
      </c>
      <c r="G41" s="41">
        <v>1564</v>
      </c>
      <c r="H41" s="41">
        <v>1083</v>
      </c>
      <c r="I41" s="41">
        <v>1057</v>
      </c>
      <c r="J41" s="42"/>
      <c r="K41" s="43">
        <v>46.64953548132042</v>
      </c>
      <c r="L41" s="43">
        <v>54.079729777277365</v>
      </c>
      <c r="M41" s="43">
        <v>63.852028223816028</v>
      </c>
      <c r="N41" s="43">
        <v>52.568981921979073</v>
      </c>
      <c r="O41" s="43">
        <v>51.107124309522682</v>
      </c>
      <c r="P41" s="43">
        <v>41.452425125894514</v>
      </c>
      <c r="Q41" s="43">
        <v>34.356957045872726</v>
      </c>
      <c r="R41" s="43">
        <v>28.344640798047784</v>
      </c>
    </row>
    <row r="42" spans="1:35" x14ac:dyDescent="0.25">
      <c r="A42" s="7">
        <v>2</v>
      </c>
      <c r="B42" s="41">
        <v>10882</v>
      </c>
      <c r="C42" s="41">
        <v>1299</v>
      </c>
      <c r="D42" s="41">
        <v>2054</v>
      </c>
      <c r="E42" s="41">
        <v>2074</v>
      </c>
      <c r="F42" s="41">
        <v>1714</v>
      </c>
      <c r="G42" s="41">
        <v>1493</v>
      </c>
      <c r="H42" s="41">
        <v>1080</v>
      </c>
      <c r="I42" s="41">
        <v>1168</v>
      </c>
      <c r="J42" s="42"/>
      <c r="K42" s="43">
        <v>44.326046134607473</v>
      </c>
      <c r="L42" s="43">
        <v>48.741135417057521</v>
      </c>
      <c r="M42" s="43">
        <v>58.956916099773245</v>
      </c>
      <c r="N42" s="43">
        <v>50.065176459228503</v>
      </c>
      <c r="O42" s="43">
        <v>44.390344970475496</v>
      </c>
      <c r="P42" s="43">
        <v>42.123973704257544</v>
      </c>
      <c r="Q42" s="43">
        <v>34.434383369468179</v>
      </c>
      <c r="R42" s="43">
        <v>31.428263911312023</v>
      </c>
    </row>
    <row r="43" spans="1:35" x14ac:dyDescent="0.25">
      <c r="A43" s="7">
        <v>3</v>
      </c>
      <c r="B43" s="41">
        <v>10169</v>
      </c>
      <c r="C43" s="41">
        <v>1157</v>
      </c>
      <c r="D43" s="41">
        <v>2016</v>
      </c>
      <c r="E43" s="41">
        <v>1745</v>
      </c>
      <c r="F43" s="41">
        <v>1476</v>
      </c>
      <c r="G43" s="41">
        <v>1373</v>
      </c>
      <c r="H43" s="41">
        <v>1083</v>
      </c>
      <c r="I43" s="41">
        <v>1319</v>
      </c>
      <c r="J43" s="42"/>
      <c r="K43" s="43">
        <v>42.949216110285178</v>
      </c>
      <c r="L43" s="43">
        <v>43.192593422182398</v>
      </c>
      <c r="M43" s="43">
        <v>59.855704996882515</v>
      </c>
      <c r="N43" s="43">
        <v>47.421055492146316</v>
      </c>
      <c r="O43" s="43">
        <v>41.497975708502025</v>
      </c>
      <c r="P43" s="43">
        <v>40.032655917427185</v>
      </c>
      <c r="Q43" s="43">
        <v>34.775069839129181</v>
      </c>
      <c r="R43" s="43">
        <v>34.265080272250216</v>
      </c>
    </row>
    <row r="44" spans="1:35" x14ac:dyDescent="0.25">
      <c r="A44" s="7">
        <v>4</v>
      </c>
      <c r="B44" s="41">
        <v>10122</v>
      </c>
      <c r="C44" s="41">
        <v>1051</v>
      </c>
      <c r="D44" s="41">
        <v>1823</v>
      </c>
      <c r="E44" s="41">
        <v>1664</v>
      </c>
      <c r="F44" s="41">
        <v>1413</v>
      </c>
      <c r="G44" s="41">
        <v>1368</v>
      </c>
      <c r="H44" s="41">
        <v>1184</v>
      </c>
      <c r="I44" s="41">
        <v>1619</v>
      </c>
      <c r="J44" s="42"/>
      <c r="K44" s="43">
        <v>42.224966210015182</v>
      </c>
      <c r="L44" s="43">
        <v>38.205678141699082</v>
      </c>
      <c r="M44" s="43">
        <v>53.554641598119858</v>
      </c>
      <c r="N44" s="43">
        <v>48.348200017433243</v>
      </c>
      <c r="O44" s="43">
        <v>40.652511651993791</v>
      </c>
      <c r="P44" s="43">
        <v>38.965477953742734</v>
      </c>
      <c r="Q44" s="43">
        <v>35.499055557221233</v>
      </c>
      <c r="R44" s="43">
        <v>39.944733660654805</v>
      </c>
    </row>
    <row r="45" spans="1:35" x14ac:dyDescent="0.25">
      <c r="A45" s="7" t="s">
        <v>58</v>
      </c>
      <c r="B45" s="41">
        <v>9551</v>
      </c>
      <c r="C45" s="41">
        <v>1154</v>
      </c>
      <c r="D45" s="41">
        <v>2087</v>
      </c>
      <c r="E45" s="41">
        <v>1376</v>
      </c>
      <c r="F45" s="41">
        <v>1085</v>
      </c>
      <c r="G45" s="41">
        <v>1200</v>
      </c>
      <c r="H45" s="41">
        <v>1215</v>
      </c>
      <c r="I45" s="41">
        <v>1434</v>
      </c>
      <c r="J45" s="42"/>
      <c r="K45" s="43">
        <v>39.704843067969236</v>
      </c>
      <c r="L45" s="43">
        <v>38.736531167131012</v>
      </c>
      <c r="M45" s="43">
        <v>57.432990258131987</v>
      </c>
      <c r="N45" s="43">
        <v>41.794490174042465</v>
      </c>
      <c r="O45" s="43">
        <v>33.888246868850928</v>
      </c>
      <c r="P45" s="43">
        <v>34.612056533025665</v>
      </c>
      <c r="Q45" s="43">
        <v>35.151164472732532</v>
      </c>
      <c r="R45" s="43">
        <v>35.630870148586197</v>
      </c>
    </row>
    <row r="46" spans="1:35" x14ac:dyDescent="0.25">
      <c r="A46" t="s">
        <v>39</v>
      </c>
      <c r="B46" s="41">
        <v>12838</v>
      </c>
      <c r="C46" s="41">
        <v>549</v>
      </c>
      <c r="D46" s="41">
        <v>391</v>
      </c>
      <c r="E46" s="41">
        <v>388</v>
      </c>
      <c r="F46" s="41">
        <v>354</v>
      </c>
      <c r="G46" s="41">
        <v>307</v>
      </c>
      <c r="H46" s="41">
        <v>207</v>
      </c>
      <c r="I46" s="41">
        <v>197</v>
      </c>
      <c r="J46" s="42"/>
      <c r="K46" s="39" t="s">
        <v>96</v>
      </c>
      <c r="L46" s="39" t="s">
        <v>96</v>
      </c>
      <c r="M46" s="39" t="s">
        <v>96</v>
      </c>
      <c r="N46" s="39" t="s">
        <v>96</v>
      </c>
      <c r="O46" s="39" t="s">
        <v>96</v>
      </c>
      <c r="P46" s="39" t="s">
        <v>96</v>
      </c>
      <c r="Q46" s="39" t="s">
        <v>96</v>
      </c>
      <c r="R46" s="39" t="s">
        <v>96</v>
      </c>
    </row>
    <row r="48" spans="1:35" ht="17.25" x14ac:dyDescent="0.25">
      <c r="B48" s="68" t="s">
        <v>12</v>
      </c>
      <c r="C48" s="68"/>
      <c r="D48" s="68"/>
      <c r="E48" s="68"/>
      <c r="F48" s="68"/>
      <c r="G48" s="68"/>
      <c r="H48" s="68"/>
      <c r="I48" s="68"/>
      <c r="K48" s="68" t="s">
        <v>68</v>
      </c>
      <c r="L48" s="68"/>
      <c r="M48" s="68"/>
      <c r="N48" s="68"/>
      <c r="O48" s="68"/>
      <c r="P48" s="68"/>
      <c r="Q48" s="68"/>
      <c r="R48" s="68"/>
    </row>
    <row r="49" spans="1:35" x14ac:dyDescent="0.25">
      <c r="A49" s="8" t="s">
        <v>82</v>
      </c>
      <c r="B49" s="58" t="s">
        <v>0</v>
      </c>
      <c r="C49" s="58" t="s">
        <v>41</v>
      </c>
      <c r="D49" s="58" t="s">
        <v>42</v>
      </c>
      <c r="E49" s="58" t="s">
        <v>43</v>
      </c>
      <c r="F49" s="58" t="s">
        <v>44</v>
      </c>
      <c r="G49" s="58" t="s">
        <v>45</v>
      </c>
      <c r="H49" s="58" t="s">
        <v>46</v>
      </c>
      <c r="I49" s="58" t="s">
        <v>47</v>
      </c>
      <c r="J49" s="10"/>
      <c r="K49" s="58" t="s">
        <v>0</v>
      </c>
      <c r="L49" s="58" t="s">
        <v>41</v>
      </c>
      <c r="M49" s="58" t="s">
        <v>42</v>
      </c>
      <c r="N49" s="58" t="s">
        <v>43</v>
      </c>
      <c r="O49" s="58" t="s">
        <v>44</v>
      </c>
      <c r="P49" s="58" t="s">
        <v>45</v>
      </c>
      <c r="Q49" s="58" t="s">
        <v>46</v>
      </c>
      <c r="R49" s="58" t="s">
        <v>47</v>
      </c>
    </row>
    <row r="50" spans="1:35" x14ac:dyDescent="0.25">
      <c r="A50" s="6" t="s">
        <v>0</v>
      </c>
      <c r="B50" s="41">
        <v>65874</v>
      </c>
      <c r="C50" s="41">
        <v>7008</v>
      </c>
      <c r="D50" s="41">
        <v>10359</v>
      </c>
      <c r="E50" s="41">
        <v>9797</v>
      </c>
      <c r="F50" s="41">
        <v>8286</v>
      </c>
      <c r="G50" s="41">
        <v>7122</v>
      </c>
      <c r="H50" s="41">
        <v>5654</v>
      </c>
      <c r="I50" s="41">
        <v>7214</v>
      </c>
      <c r="J50" s="42"/>
      <c r="K50" s="43">
        <v>53.971104640397463</v>
      </c>
      <c r="L50" s="43">
        <v>50.359660532196983</v>
      </c>
      <c r="M50" s="43">
        <v>59.762197338133234</v>
      </c>
      <c r="N50" s="43">
        <v>51.077118785452114</v>
      </c>
      <c r="O50" s="43">
        <v>45.200390580251693</v>
      </c>
      <c r="P50" s="43">
        <v>40.180989348257803</v>
      </c>
      <c r="Q50" s="43">
        <v>34.912656609878546</v>
      </c>
      <c r="R50" s="43">
        <v>37.23816111415092</v>
      </c>
    </row>
    <row r="51" spans="1:35" x14ac:dyDescent="0.25">
      <c r="B51" s="41"/>
      <c r="C51" s="41"/>
      <c r="D51" s="41"/>
      <c r="E51" s="41"/>
      <c r="F51" s="41"/>
      <c r="G51" s="41"/>
      <c r="H51" s="41"/>
      <c r="I51" s="41"/>
      <c r="J51" s="42"/>
      <c r="K51" s="43"/>
      <c r="L51" s="43"/>
      <c r="M51" s="43"/>
      <c r="N51" s="43"/>
      <c r="O51" s="43"/>
      <c r="P51" s="43"/>
      <c r="Q51" s="43"/>
      <c r="R51" s="43"/>
      <c r="AI51" s="16"/>
    </row>
    <row r="52" spans="1:35" x14ac:dyDescent="0.25">
      <c r="A52" s="7" t="s">
        <v>57</v>
      </c>
      <c r="B52" s="41">
        <v>11428</v>
      </c>
      <c r="C52" s="41">
        <v>1425</v>
      </c>
      <c r="D52" s="41">
        <v>2034</v>
      </c>
      <c r="E52" s="41">
        <v>2364</v>
      </c>
      <c r="F52" s="41">
        <v>2049</v>
      </c>
      <c r="G52" s="41">
        <v>1550</v>
      </c>
      <c r="H52" s="41">
        <v>993</v>
      </c>
      <c r="I52" s="41">
        <v>1013</v>
      </c>
      <c r="J52" s="42"/>
      <c r="K52" s="43">
        <v>44.293028537764187</v>
      </c>
      <c r="L52" s="43">
        <v>50.138981738855072</v>
      </c>
      <c r="M52" s="43">
        <v>59.060948343447834</v>
      </c>
      <c r="N52" s="43">
        <v>51.12014531614912</v>
      </c>
      <c r="O52" s="43">
        <v>48.368821113261887</v>
      </c>
      <c r="P52" s="43">
        <v>41.081367611979857</v>
      </c>
      <c r="Q52" s="43">
        <v>31.50180826089715</v>
      </c>
      <c r="R52" s="43">
        <v>27.16473143653965</v>
      </c>
    </row>
    <row r="53" spans="1:35" x14ac:dyDescent="0.25">
      <c r="A53" s="7">
        <v>2</v>
      </c>
      <c r="B53" s="41">
        <v>10559</v>
      </c>
      <c r="C53" s="41">
        <v>1257</v>
      </c>
      <c r="D53" s="41">
        <v>1950</v>
      </c>
      <c r="E53" s="41">
        <v>2132</v>
      </c>
      <c r="F53" s="41">
        <v>1685</v>
      </c>
      <c r="G53" s="41">
        <v>1372</v>
      </c>
      <c r="H53" s="41">
        <v>1000</v>
      </c>
      <c r="I53" s="41">
        <v>1163</v>
      </c>
      <c r="J53" s="42"/>
      <c r="K53" s="43">
        <v>43.010358494331953</v>
      </c>
      <c r="L53" s="43">
        <v>47.165209560616866</v>
      </c>
      <c r="M53" s="43">
        <v>55.971755790923964</v>
      </c>
      <c r="N53" s="43">
        <v>51.465263361174145</v>
      </c>
      <c r="O53" s="43">
        <v>43.639283124417283</v>
      </c>
      <c r="P53" s="43">
        <v>38.710041475044434</v>
      </c>
      <c r="Q53" s="43">
        <v>31.883688305063128</v>
      </c>
      <c r="R53" s="43">
        <v>31.293725110321816</v>
      </c>
    </row>
    <row r="54" spans="1:35" x14ac:dyDescent="0.25">
      <c r="A54" s="7">
        <v>3</v>
      </c>
      <c r="B54" s="41">
        <v>10367</v>
      </c>
      <c r="C54" s="41">
        <v>1182</v>
      </c>
      <c r="D54" s="41">
        <v>1966</v>
      </c>
      <c r="E54" s="41">
        <v>1849</v>
      </c>
      <c r="F54" s="41">
        <v>1574</v>
      </c>
      <c r="G54" s="41">
        <v>1358</v>
      </c>
      <c r="H54" s="41">
        <v>1048</v>
      </c>
      <c r="I54" s="41">
        <v>1390</v>
      </c>
      <c r="J54" s="42"/>
      <c r="K54" s="43">
        <v>43.785477767265846</v>
      </c>
      <c r="L54" s="43">
        <v>44.125881957666039</v>
      </c>
      <c r="M54" s="43">
        <v>58.371188503904278</v>
      </c>
      <c r="N54" s="43">
        <v>50.247296048698303</v>
      </c>
      <c r="O54" s="43">
        <v>44.253261358524519</v>
      </c>
      <c r="P54" s="43">
        <v>39.595299880456011</v>
      </c>
      <c r="Q54" s="43">
        <v>33.651221783386319</v>
      </c>
      <c r="R54" s="43">
        <v>36.109523562113573</v>
      </c>
    </row>
    <row r="55" spans="1:35" x14ac:dyDescent="0.25">
      <c r="A55" s="7">
        <v>4</v>
      </c>
      <c r="B55" s="41">
        <v>9962</v>
      </c>
      <c r="C55" s="41">
        <v>1149</v>
      </c>
      <c r="D55" s="41">
        <v>1780</v>
      </c>
      <c r="E55" s="41">
        <v>1590</v>
      </c>
      <c r="F55" s="41">
        <v>1354</v>
      </c>
      <c r="G55" s="41">
        <v>1253</v>
      </c>
      <c r="H55" s="41">
        <v>1148</v>
      </c>
      <c r="I55" s="41">
        <v>1688</v>
      </c>
      <c r="J55" s="42"/>
      <c r="K55" s="43">
        <v>41.557509719835139</v>
      </c>
      <c r="L55" s="43">
        <v>41.768148605910788</v>
      </c>
      <c r="M55" s="43">
        <v>52.291421856639253</v>
      </c>
      <c r="N55" s="43">
        <v>46.198099776273352</v>
      </c>
      <c r="O55" s="43">
        <v>38.955060705449107</v>
      </c>
      <c r="P55" s="43">
        <v>35.689871254414946</v>
      </c>
      <c r="Q55" s="43">
        <v>34.419692381494919</v>
      </c>
      <c r="R55" s="43">
        <v>41.64713429227011</v>
      </c>
    </row>
    <row r="56" spans="1:35" x14ac:dyDescent="0.25">
      <c r="A56" s="7" t="s">
        <v>58</v>
      </c>
      <c r="B56" s="41">
        <v>9718</v>
      </c>
      <c r="C56" s="41">
        <v>1148</v>
      </c>
      <c r="D56" s="41">
        <v>2052</v>
      </c>
      <c r="E56" s="41">
        <v>1360</v>
      </c>
      <c r="F56" s="41">
        <v>1165</v>
      </c>
      <c r="G56" s="41">
        <v>1192</v>
      </c>
      <c r="H56" s="41">
        <v>1153</v>
      </c>
      <c r="I56" s="41">
        <v>1648</v>
      </c>
      <c r="J56" s="42"/>
      <c r="K56" s="43">
        <v>40.399085429224691</v>
      </c>
      <c r="L56" s="43">
        <v>38.535128058809711</v>
      </c>
      <c r="M56" s="43">
        <v>56.469811216907914</v>
      </c>
      <c r="N56" s="43">
        <v>41.308507730158247</v>
      </c>
      <c r="O56" s="43">
        <v>36.386919449042693</v>
      </c>
      <c r="P56" s="43">
        <v>34.381309489472166</v>
      </c>
      <c r="Q56" s="43">
        <v>33.35744249963836</v>
      </c>
      <c r="R56" s="43">
        <v>40.948168762113006</v>
      </c>
    </row>
    <row r="57" spans="1:35" x14ac:dyDescent="0.25">
      <c r="A57" t="s">
        <v>39</v>
      </c>
      <c r="B57" s="41">
        <v>13840</v>
      </c>
      <c r="C57" s="41">
        <v>847</v>
      </c>
      <c r="D57" s="41">
        <v>577</v>
      </c>
      <c r="E57" s="41">
        <v>502</v>
      </c>
      <c r="F57" s="41">
        <v>459</v>
      </c>
      <c r="G57" s="41">
        <v>397</v>
      </c>
      <c r="H57" s="41">
        <v>312</v>
      </c>
      <c r="I57" s="41">
        <v>312</v>
      </c>
      <c r="J57" s="42"/>
      <c r="K57" s="39" t="s">
        <v>96</v>
      </c>
      <c r="L57" s="39" t="s">
        <v>96</v>
      </c>
      <c r="M57" s="39" t="s">
        <v>96</v>
      </c>
      <c r="N57" s="39" t="s">
        <v>96</v>
      </c>
      <c r="O57" s="39" t="s">
        <v>96</v>
      </c>
      <c r="P57" s="39" t="s">
        <v>96</v>
      </c>
      <c r="Q57" s="39" t="s">
        <v>96</v>
      </c>
      <c r="R57" s="39" t="s">
        <v>96</v>
      </c>
    </row>
    <row r="58" spans="1:35" x14ac:dyDescent="0.25">
      <c r="A58" s="13"/>
      <c r="B58" s="9"/>
      <c r="C58" s="9"/>
      <c r="D58" s="9"/>
      <c r="E58" s="9"/>
      <c r="F58" s="9"/>
      <c r="G58" s="9"/>
      <c r="H58" s="9"/>
      <c r="I58" s="9"/>
      <c r="K58" s="9"/>
      <c r="L58" s="9"/>
      <c r="M58" s="9"/>
      <c r="N58" s="9"/>
      <c r="O58" s="9"/>
      <c r="P58" s="9"/>
      <c r="Q58" s="9"/>
      <c r="R58" s="9"/>
    </row>
    <row r="59" spans="1:35" x14ac:dyDescent="0.25">
      <c r="A59" s="20" t="s">
        <v>94</v>
      </c>
    </row>
    <row r="60" spans="1:35" x14ac:dyDescent="0.25">
      <c r="A60" s="18" t="s">
        <v>67</v>
      </c>
    </row>
    <row r="61" spans="1:35" x14ac:dyDescent="0.25">
      <c r="A61" s="63" t="s">
        <v>91</v>
      </c>
    </row>
    <row r="62" spans="1:35" ht="15.75" x14ac:dyDescent="0.25">
      <c r="A62" s="19" t="s">
        <v>65</v>
      </c>
    </row>
    <row r="63" spans="1:35" x14ac:dyDescent="0.25">
      <c r="A63" s="64" t="s">
        <v>95</v>
      </c>
    </row>
    <row r="64" spans="1:35" x14ac:dyDescent="0.25">
      <c r="A64" s="20" t="s">
        <v>66</v>
      </c>
    </row>
  </sheetData>
  <mergeCells count="10">
    <mergeCell ref="B48:I48"/>
    <mergeCell ref="K48:R48"/>
    <mergeCell ref="B37:I37"/>
    <mergeCell ref="K37:R37"/>
    <mergeCell ref="B4:I4"/>
    <mergeCell ref="K4:R4"/>
    <mergeCell ref="B15:I15"/>
    <mergeCell ref="K15:R15"/>
    <mergeCell ref="B26:I26"/>
    <mergeCell ref="K26:R2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0"/>
  <sheetViews>
    <sheetView zoomScale="90" zoomScaleNormal="9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17.140625" style="6" customWidth="1"/>
  </cols>
  <sheetData>
    <row r="1" spans="1:25" x14ac:dyDescent="0.25">
      <c r="A1" s="8" t="s">
        <v>56</v>
      </c>
    </row>
    <row r="2" spans="1:25" x14ac:dyDescent="0.25">
      <c r="A2" s="67" t="s">
        <v>99</v>
      </c>
    </row>
    <row r="4" spans="1:25" x14ac:dyDescent="0.25">
      <c r="A4" s="8" t="s">
        <v>59</v>
      </c>
    </row>
    <row r="5" spans="1:25" x14ac:dyDescent="0.25">
      <c r="B5" s="58" t="s">
        <v>0</v>
      </c>
      <c r="C5" s="58" t="s">
        <v>41</v>
      </c>
      <c r="D5" s="58" t="s">
        <v>42</v>
      </c>
      <c r="E5" s="58" t="s">
        <v>43</v>
      </c>
      <c r="F5" s="58" t="s">
        <v>44</v>
      </c>
      <c r="G5" s="58" t="s">
        <v>45</v>
      </c>
      <c r="H5" s="58" t="s">
        <v>46</v>
      </c>
      <c r="I5" s="58" t="s">
        <v>47</v>
      </c>
      <c r="S5" s="11"/>
      <c r="T5" s="11"/>
      <c r="U5" s="11"/>
      <c r="V5" s="11"/>
      <c r="W5" s="11"/>
      <c r="X5" s="11"/>
      <c r="Y5" s="11"/>
    </row>
    <row r="6" spans="1:25" x14ac:dyDescent="0.25">
      <c r="A6" s="6" t="s">
        <v>0</v>
      </c>
      <c r="B6" s="41">
        <v>27643</v>
      </c>
      <c r="C6" s="41">
        <v>4110</v>
      </c>
      <c r="D6" s="41">
        <v>5554</v>
      </c>
      <c r="E6" s="41">
        <v>4879</v>
      </c>
      <c r="F6" s="41">
        <v>3962</v>
      </c>
      <c r="G6" s="41">
        <v>3304</v>
      </c>
      <c r="H6" s="41">
        <v>2914</v>
      </c>
      <c r="I6" s="41">
        <v>2920</v>
      </c>
      <c r="S6" s="1"/>
      <c r="T6" s="1"/>
      <c r="U6" s="1"/>
      <c r="V6" s="1"/>
      <c r="W6" s="1"/>
      <c r="X6" s="1"/>
      <c r="Y6" s="1"/>
    </row>
    <row r="7" spans="1:25" x14ac:dyDescent="0.25">
      <c r="A7" s="7" t="s">
        <v>57</v>
      </c>
      <c r="B7" s="41">
        <v>7960</v>
      </c>
      <c r="C7" s="41">
        <v>1416</v>
      </c>
      <c r="D7" s="41">
        <v>1606</v>
      </c>
      <c r="E7" s="41">
        <v>1541</v>
      </c>
      <c r="F7" s="41">
        <v>1286</v>
      </c>
      <c r="G7" s="41">
        <v>813</v>
      </c>
      <c r="H7" s="41">
        <v>678</v>
      </c>
      <c r="I7" s="41">
        <v>620</v>
      </c>
      <c r="S7" s="1"/>
      <c r="T7" s="1"/>
      <c r="U7" s="1"/>
      <c r="V7" s="1"/>
      <c r="W7" s="1"/>
      <c r="X7" s="1"/>
      <c r="Y7" s="1"/>
    </row>
    <row r="8" spans="1:25" x14ac:dyDescent="0.25">
      <c r="A8" s="7">
        <v>2</v>
      </c>
      <c r="B8" s="41">
        <v>5794</v>
      </c>
      <c r="C8" s="41">
        <v>933</v>
      </c>
      <c r="D8" s="41">
        <v>1134</v>
      </c>
      <c r="E8" s="41">
        <v>1046</v>
      </c>
      <c r="F8" s="41">
        <v>865</v>
      </c>
      <c r="G8" s="41">
        <v>713</v>
      </c>
      <c r="H8" s="41">
        <v>545</v>
      </c>
      <c r="I8" s="41">
        <v>558</v>
      </c>
      <c r="S8" s="1"/>
      <c r="T8" s="1"/>
      <c r="U8" s="1"/>
      <c r="V8" s="1"/>
      <c r="W8" s="1"/>
      <c r="X8" s="1"/>
      <c r="Y8" s="1"/>
    </row>
    <row r="9" spans="1:25" x14ac:dyDescent="0.25">
      <c r="A9" s="7">
        <v>3</v>
      </c>
      <c r="B9" s="41">
        <v>4604</v>
      </c>
      <c r="C9" s="41">
        <v>671</v>
      </c>
      <c r="D9" s="41">
        <v>1006</v>
      </c>
      <c r="E9" s="41">
        <v>835</v>
      </c>
      <c r="F9" s="41">
        <v>606</v>
      </c>
      <c r="G9" s="41">
        <v>544</v>
      </c>
      <c r="H9" s="41">
        <v>471</v>
      </c>
      <c r="I9" s="41">
        <v>471</v>
      </c>
      <c r="S9" s="1"/>
      <c r="T9" s="1"/>
      <c r="U9" s="1"/>
      <c r="V9" s="1"/>
      <c r="W9" s="1"/>
      <c r="X9" s="1"/>
      <c r="Y9" s="1"/>
    </row>
    <row r="10" spans="1:25" x14ac:dyDescent="0.25">
      <c r="A10" s="7">
        <v>4</v>
      </c>
      <c r="B10" s="41">
        <v>4443</v>
      </c>
      <c r="C10" s="41">
        <v>547</v>
      </c>
      <c r="D10" s="41">
        <v>870</v>
      </c>
      <c r="E10" s="41">
        <v>715</v>
      </c>
      <c r="F10" s="41">
        <v>577</v>
      </c>
      <c r="G10" s="41">
        <v>549</v>
      </c>
      <c r="H10" s="41">
        <v>578</v>
      </c>
      <c r="I10" s="41">
        <v>607</v>
      </c>
      <c r="S10" s="1"/>
      <c r="T10" s="1"/>
      <c r="U10" s="1"/>
      <c r="V10" s="1"/>
      <c r="W10" s="1"/>
      <c r="X10" s="1"/>
      <c r="Y10" s="1"/>
    </row>
    <row r="11" spans="1:25" x14ac:dyDescent="0.25">
      <c r="A11" s="7" t="s">
        <v>58</v>
      </c>
      <c r="B11" s="41">
        <v>4424</v>
      </c>
      <c r="C11" s="41">
        <v>467</v>
      </c>
      <c r="D11" s="41">
        <v>846</v>
      </c>
      <c r="E11" s="41">
        <v>667</v>
      </c>
      <c r="F11" s="41">
        <v>571</v>
      </c>
      <c r="G11" s="41">
        <v>634</v>
      </c>
      <c r="H11" s="41">
        <v>607</v>
      </c>
      <c r="I11" s="41">
        <v>632</v>
      </c>
      <c r="S11" s="1"/>
      <c r="T11" s="1"/>
      <c r="U11" s="1"/>
      <c r="V11" s="1"/>
      <c r="W11" s="1"/>
      <c r="X11" s="1"/>
      <c r="Y11" s="1"/>
    </row>
    <row r="12" spans="1:25" x14ac:dyDescent="0.25">
      <c r="A12" t="s">
        <v>39</v>
      </c>
      <c r="B12" s="41">
        <v>418</v>
      </c>
      <c r="C12" s="41">
        <v>76</v>
      </c>
      <c r="D12" s="41">
        <v>92</v>
      </c>
      <c r="E12" s="41">
        <v>75</v>
      </c>
      <c r="F12" s="41">
        <v>57</v>
      </c>
      <c r="G12" s="41">
        <v>51</v>
      </c>
      <c r="H12" s="41">
        <v>35</v>
      </c>
      <c r="I12" s="41">
        <v>32</v>
      </c>
      <c r="S12" s="1"/>
      <c r="T12" s="1"/>
      <c r="U12" s="1"/>
      <c r="V12" s="1"/>
      <c r="W12" s="1"/>
      <c r="X12" s="1"/>
      <c r="Y12" s="1"/>
    </row>
    <row r="13" spans="1:25" x14ac:dyDescent="0.25">
      <c r="B13" s="42"/>
      <c r="C13" s="42"/>
      <c r="D13" s="42"/>
      <c r="E13" s="42"/>
      <c r="F13" s="42"/>
      <c r="G13" s="42"/>
      <c r="H13" s="42"/>
      <c r="I13" s="42"/>
    </row>
    <row r="14" spans="1:25" x14ac:dyDescent="0.25">
      <c r="A14" s="8" t="s">
        <v>62</v>
      </c>
      <c r="B14" s="42"/>
      <c r="C14" s="42"/>
      <c r="D14" s="42"/>
      <c r="E14" s="42"/>
      <c r="F14" s="42"/>
      <c r="G14" s="42"/>
      <c r="H14" s="42"/>
      <c r="I14" s="42"/>
    </row>
    <row r="15" spans="1:25" x14ac:dyDescent="0.25">
      <c r="B15" s="48" t="s">
        <v>0</v>
      </c>
      <c r="C15" s="48" t="s">
        <v>41</v>
      </c>
      <c r="D15" s="48" t="s">
        <v>42</v>
      </c>
      <c r="E15" s="48" t="s">
        <v>43</v>
      </c>
      <c r="F15" s="48" t="s">
        <v>44</v>
      </c>
      <c r="G15" s="48" t="s">
        <v>45</v>
      </c>
      <c r="H15" s="48" t="s">
        <v>46</v>
      </c>
      <c r="I15" s="48" t="s">
        <v>47</v>
      </c>
    </row>
    <row r="16" spans="1:25" x14ac:dyDescent="0.25">
      <c r="A16" s="6" t="s">
        <v>0</v>
      </c>
      <c r="B16" s="41">
        <v>37364</v>
      </c>
      <c r="C16" s="41">
        <v>3263</v>
      </c>
      <c r="D16" s="41">
        <v>4711</v>
      </c>
      <c r="E16" s="41">
        <v>4361</v>
      </c>
      <c r="F16" s="41">
        <v>4052</v>
      </c>
      <c r="G16" s="41">
        <v>3239</v>
      </c>
      <c r="H16" s="41">
        <v>2852</v>
      </c>
      <c r="I16" s="41">
        <v>2943</v>
      </c>
      <c r="L16" s="1"/>
    </row>
    <row r="17" spans="1:11" x14ac:dyDescent="0.25">
      <c r="A17" s="7" t="s">
        <v>57</v>
      </c>
      <c r="B17" s="41">
        <v>4951</v>
      </c>
      <c r="C17" s="41">
        <v>694</v>
      </c>
      <c r="D17" s="41">
        <v>990</v>
      </c>
      <c r="E17" s="41">
        <v>1053</v>
      </c>
      <c r="F17" s="41">
        <v>905</v>
      </c>
      <c r="G17" s="41">
        <v>572</v>
      </c>
      <c r="H17" s="41">
        <v>378</v>
      </c>
      <c r="I17" s="41">
        <v>359</v>
      </c>
    </row>
    <row r="18" spans="1:11" x14ac:dyDescent="0.25">
      <c r="A18" s="7">
        <v>2</v>
      </c>
      <c r="B18" s="41">
        <v>5162</v>
      </c>
      <c r="C18" s="41">
        <v>660</v>
      </c>
      <c r="D18" s="41">
        <v>995</v>
      </c>
      <c r="E18" s="41">
        <v>967</v>
      </c>
      <c r="F18" s="41">
        <v>846</v>
      </c>
      <c r="G18" s="41">
        <v>611</v>
      </c>
      <c r="H18" s="41">
        <v>548</v>
      </c>
      <c r="I18" s="41">
        <v>535</v>
      </c>
    </row>
    <row r="19" spans="1:11" x14ac:dyDescent="0.25">
      <c r="A19" s="7">
        <v>3</v>
      </c>
      <c r="B19" s="41">
        <v>5420</v>
      </c>
      <c r="C19" s="41">
        <v>733</v>
      </c>
      <c r="D19" s="41">
        <v>1015</v>
      </c>
      <c r="E19" s="41">
        <v>909</v>
      </c>
      <c r="F19" s="41">
        <v>836</v>
      </c>
      <c r="G19" s="41">
        <v>664</v>
      </c>
      <c r="H19" s="41">
        <v>603</v>
      </c>
      <c r="I19" s="41">
        <v>660</v>
      </c>
    </row>
    <row r="20" spans="1:11" x14ac:dyDescent="0.25">
      <c r="A20" s="7">
        <v>4</v>
      </c>
      <c r="B20" s="41">
        <v>5429</v>
      </c>
      <c r="C20" s="41">
        <v>653</v>
      </c>
      <c r="D20" s="41">
        <v>876</v>
      </c>
      <c r="E20" s="41">
        <v>837</v>
      </c>
      <c r="F20" s="41">
        <v>846</v>
      </c>
      <c r="G20" s="41">
        <v>734</v>
      </c>
      <c r="H20" s="41">
        <v>731</v>
      </c>
      <c r="I20" s="41">
        <v>752</v>
      </c>
    </row>
    <row r="21" spans="1:11" x14ac:dyDescent="0.25">
      <c r="A21" s="7" t="s">
        <v>58</v>
      </c>
      <c r="B21" s="41">
        <v>4294</v>
      </c>
      <c r="C21" s="41">
        <v>503</v>
      </c>
      <c r="D21" s="41">
        <v>816</v>
      </c>
      <c r="E21" s="41">
        <v>568</v>
      </c>
      <c r="F21" s="41">
        <v>583</v>
      </c>
      <c r="G21" s="41">
        <v>631</v>
      </c>
      <c r="H21" s="41">
        <v>574</v>
      </c>
      <c r="I21" s="41">
        <v>619</v>
      </c>
    </row>
    <row r="22" spans="1:11" x14ac:dyDescent="0.25">
      <c r="A22" t="s">
        <v>39</v>
      </c>
      <c r="B22" s="41">
        <v>12108</v>
      </c>
      <c r="C22" s="41">
        <v>20</v>
      </c>
      <c r="D22" s="41">
        <v>19</v>
      </c>
      <c r="E22" s="41">
        <v>27</v>
      </c>
      <c r="F22" s="41">
        <v>36</v>
      </c>
      <c r="G22" s="41">
        <v>27</v>
      </c>
      <c r="H22" s="41">
        <v>18</v>
      </c>
      <c r="I22" s="41">
        <v>18</v>
      </c>
    </row>
    <row r="23" spans="1:11" x14ac:dyDescent="0.25">
      <c r="B23" s="30" t="s">
        <v>38</v>
      </c>
      <c r="C23" s="42"/>
      <c r="D23" s="42"/>
      <c r="E23" s="42"/>
      <c r="F23" s="42"/>
      <c r="G23" s="42"/>
      <c r="H23" s="42"/>
      <c r="I23" s="42"/>
      <c r="K23" t="s">
        <v>38</v>
      </c>
    </row>
    <row r="24" spans="1:11" x14ac:dyDescent="0.25">
      <c r="A24" s="13"/>
      <c r="B24" s="47"/>
      <c r="C24" s="47"/>
      <c r="D24" s="47"/>
      <c r="E24" s="47"/>
      <c r="F24" s="47"/>
      <c r="G24" s="47"/>
      <c r="H24" s="47"/>
      <c r="I24" s="47"/>
    </row>
    <row r="25" spans="1:11" x14ac:dyDescent="0.25">
      <c r="A25" s="8" t="s">
        <v>60</v>
      </c>
      <c r="B25" s="42"/>
      <c r="C25" s="42"/>
      <c r="D25" s="42"/>
      <c r="E25" s="42"/>
      <c r="F25" s="42"/>
      <c r="G25" s="42"/>
      <c r="H25" s="42"/>
      <c r="I25" s="42"/>
    </row>
    <row r="26" spans="1:11" x14ac:dyDescent="0.25">
      <c r="B26" s="48" t="s">
        <v>0</v>
      </c>
      <c r="C26" s="48" t="s">
        <v>41</v>
      </c>
      <c r="D26" s="48" t="s">
        <v>42</v>
      </c>
      <c r="E26" s="48" t="s">
        <v>43</v>
      </c>
      <c r="F26" s="48" t="s">
        <v>44</v>
      </c>
      <c r="G26" s="48" t="s">
        <v>45</v>
      </c>
      <c r="H26" s="48" t="s">
        <v>46</v>
      </c>
      <c r="I26" s="48" t="s">
        <v>47</v>
      </c>
    </row>
    <row r="27" spans="1:11" x14ac:dyDescent="0.25">
      <c r="A27" s="6" t="s">
        <v>0</v>
      </c>
      <c r="B27" s="41">
        <v>28505</v>
      </c>
      <c r="C27" s="41">
        <v>3723</v>
      </c>
      <c r="D27" s="41">
        <v>5812</v>
      </c>
      <c r="E27" s="41">
        <v>5177</v>
      </c>
      <c r="F27" s="41">
        <v>4185</v>
      </c>
      <c r="G27" s="41">
        <v>3580</v>
      </c>
      <c r="H27" s="41">
        <v>3050</v>
      </c>
      <c r="I27" s="41">
        <v>2978</v>
      </c>
    </row>
    <row r="28" spans="1:11" x14ac:dyDescent="0.25">
      <c r="A28" s="7" t="s">
        <v>57</v>
      </c>
      <c r="B28" s="41">
        <v>7999</v>
      </c>
      <c r="C28" s="41">
        <v>1223</v>
      </c>
      <c r="D28" s="41">
        <v>1576</v>
      </c>
      <c r="E28" s="41">
        <v>1571</v>
      </c>
      <c r="F28" s="41">
        <v>1384</v>
      </c>
      <c r="G28" s="41">
        <v>965</v>
      </c>
      <c r="H28" s="41">
        <v>709</v>
      </c>
      <c r="I28" s="41">
        <v>571</v>
      </c>
    </row>
    <row r="29" spans="1:11" x14ac:dyDescent="0.25">
      <c r="A29" s="7">
        <v>2</v>
      </c>
      <c r="B29" s="41">
        <v>6051</v>
      </c>
      <c r="C29" s="41">
        <v>882</v>
      </c>
      <c r="D29" s="41">
        <v>1216</v>
      </c>
      <c r="E29" s="41">
        <v>1178</v>
      </c>
      <c r="F29" s="41">
        <v>876</v>
      </c>
      <c r="G29" s="41">
        <v>726</v>
      </c>
      <c r="H29" s="41">
        <v>618</v>
      </c>
      <c r="I29" s="41">
        <v>555</v>
      </c>
    </row>
    <row r="30" spans="1:11" x14ac:dyDescent="0.25">
      <c r="A30" s="7">
        <v>3</v>
      </c>
      <c r="B30" s="41">
        <v>4961</v>
      </c>
      <c r="C30" s="41">
        <v>577</v>
      </c>
      <c r="D30" s="41">
        <v>1024</v>
      </c>
      <c r="E30" s="41">
        <v>929</v>
      </c>
      <c r="F30" s="41">
        <v>709</v>
      </c>
      <c r="G30" s="41">
        <v>634</v>
      </c>
      <c r="H30" s="41">
        <v>551</v>
      </c>
      <c r="I30" s="41">
        <v>537</v>
      </c>
    </row>
    <row r="31" spans="1:11" x14ac:dyDescent="0.25">
      <c r="A31" s="7">
        <v>4</v>
      </c>
      <c r="B31" s="41">
        <v>4437</v>
      </c>
      <c r="C31" s="41">
        <v>461</v>
      </c>
      <c r="D31" s="41">
        <v>891</v>
      </c>
      <c r="E31" s="41">
        <v>752</v>
      </c>
      <c r="F31" s="41">
        <v>584</v>
      </c>
      <c r="G31" s="41">
        <v>596</v>
      </c>
      <c r="H31" s="41">
        <v>552</v>
      </c>
      <c r="I31" s="41">
        <v>601</v>
      </c>
    </row>
    <row r="32" spans="1:11" x14ac:dyDescent="0.25">
      <c r="A32" s="7" t="s">
        <v>58</v>
      </c>
      <c r="B32" s="41">
        <v>4557</v>
      </c>
      <c r="C32" s="41">
        <v>500</v>
      </c>
      <c r="D32" s="41">
        <v>988</v>
      </c>
      <c r="E32" s="41">
        <v>656</v>
      </c>
      <c r="F32" s="41">
        <v>550</v>
      </c>
      <c r="G32" s="41">
        <v>614</v>
      </c>
      <c r="H32" s="41">
        <v>577</v>
      </c>
      <c r="I32" s="41">
        <v>672</v>
      </c>
    </row>
    <row r="33" spans="1:9" x14ac:dyDescent="0.25">
      <c r="A33" t="s">
        <v>39</v>
      </c>
      <c r="B33" s="41">
        <v>500</v>
      </c>
      <c r="C33" s="41">
        <v>80</v>
      </c>
      <c r="D33" s="41">
        <v>117</v>
      </c>
      <c r="E33" s="41">
        <v>91</v>
      </c>
      <c r="F33" s="41">
        <v>82</v>
      </c>
      <c r="G33" s="41">
        <v>45</v>
      </c>
      <c r="H33" s="41">
        <v>43</v>
      </c>
      <c r="I33" s="41">
        <v>42</v>
      </c>
    </row>
    <row r="34" spans="1:9" x14ac:dyDescent="0.25">
      <c r="B34" s="42"/>
      <c r="C34" s="42"/>
      <c r="D34" s="42"/>
      <c r="E34" s="42"/>
      <c r="F34" s="42"/>
      <c r="G34" s="42"/>
      <c r="H34" s="42"/>
      <c r="I34" s="42"/>
    </row>
    <row r="35" spans="1:9" x14ac:dyDescent="0.25">
      <c r="A35" s="8" t="s">
        <v>63</v>
      </c>
      <c r="B35" s="42"/>
      <c r="C35" s="42"/>
      <c r="D35" s="42"/>
      <c r="E35" s="42"/>
      <c r="F35" s="42"/>
      <c r="G35" s="42"/>
      <c r="H35" s="42"/>
      <c r="I35" s="42"/>
    </row>
    <row r="36" spans="1:9" x14ac:dyDescent="0.25">
      <c r="B36" s="48" t="s">
        <v>0</v>
      </c>
      <c r="C36" s="48" t="s">
        <v>41</v>
      </c>
      <c r="D36" s="48" t="s">
        <v>42</v>
      </c>
      <c r="E36" s="48" t="s">
        <v>43</v>
      </c>
      <c r="F36" s="48" t="s">
        <v>44</v>
      </c>
      <c r="G36" s="48" t="s">
        <v>45</v>
      </c>
      <c r="H36" s="48" t="s">
        <v>46</v>
      </c>
      <c r="I36" s="48" t="s">
        <v>47</v>
      </c>
    </row>
    <row r="37" spans="1:9" x14ac:dyDescent="0.25">
      <c r="A37" s="6" t="s">
        <v>0</v>
      </c>
      <c r="B37" s="41">
        <v>36339</v>
      </c>
      <c r="C37" s="41">
        <v>2736</v>
      </c>
      <c r="D37" s="41">
        <v>4661</v>
      </c>
      <c r="E37" s="41">
        <v>4441</v>
      </c>
      <c r="F37" s="41">
        <v>3967</v>
      </c>
      <c r="G37" s="41">
        <v>3374</v>
      </c>
      <c r="H37" s="41">
        <v>2852</v>
      </c>
      <c r="I37" s="41">
        <v>3233</v>
      </c>
    </row>
    <row r="38" spans="1:9" x14ac:dyDescent="0.25">
      <c r="A38" s="7" t="s">
        <v>57</v>
      </c>
      <c r="B38" s="41">
        <v>4641</v>
      </c>
      <c r="C38" s="41">
        <v>536</v>
      </c>
      <c r="D38" s="41">
        <v>961</v>
      </c>
      <c r="E38" s="41">
        <v>963</v>
      </c>
      <c r="F38" s="41">
        <v>830</v>
      </c>
      <c r="G38" s="41">
        <v>572</v>
      </c>
      <c r="H38" s="41">
        <v>385</v>
      </c>
      <c r="I38" s="41">
        <v>394</v>
      </c>
    </row>
    <row r="39" spans="1:9" x14ac:dyDescent="0.25">
      <c r="A39" s="7">
        <v>2</v>
      </c>
      <c r="B39" s="41">
        <v>4939</v>
      </c>
      <c r="C39" s="41">
        <v>557</v>
      </c>
      <c r="D39" s="41">
        <v>954</v>
      </c>
      <c r="E39" s="41">
        <v>966</v>
      </c>
      <c r="F39" s="41">
        <v>795</v>
      </c>
      <c r="G39" s="41">
        <v>628</v>
      </c>
      <c r="H39" s="41">
        <v>471</v>
      </c>
      <c r="I39" s="41">
        <v>568</v>
      </c>
    </row>
    <row r="40" spans="1:9" x14ac:dyDescent="0.25">
      <c r="A40" s="7">
        <v>3</v>
      </c>
      <c r="B40" s="41">
        <v>5417</v>
      </c>
      <c r="C40" s="41">
        <v>609</v>
      </c>
      <c r="D40" s="41">
        <v>981</v>
      </c>
      <c r="E40" s="41">
        <v>986</v>
      </c>
      <c r="F40" s="41">
        <v>815</v>
      </c>
      <c r="G40" s="41">
        <v>740</v>
      </c>
      <c r="H40" s="41">
        <v>596</v>
      </c>
      <c r="I40" s="41">
        <v>690</v>
      </c>
    </row>
    <row r="41" spans="1:9" x14ac:dyDescent="0.25">
      <c r="A41" s="7">
        <v>4</v>
      </c>
      <c r="B41" s="41">
        <v>5566</v>
      </c>
      <c r="C41" s="41">
        <v>548</v>
      </c>
      <c r="D41" s="41">
        <v>861</v>
      </c>
      <c r="E41" s="41">
        <v>841</v>
      </c>
      <c r="F41" s="41">
        <v>870</v>
      </c>
      <c r="G41" s="41">
        <v>813</v>
      </c>
      <c r="H41" s="41">
        <v>772</v>
      </c>
      <c r="I41" s="41">
        <v>861</v>
      </c>
    </row>
    <row r="42" spans="1:9" x14ac:dyDescent="0.25">
      <c r="A42" s="7" t="s">
        <v>58</v>
      </c>
      <c r="B42" s="41">
        <v>4626</v>
      </c>
      <c r="C42" s="41">
        <v>478</v>
      </c>
      <c r="D42" s="41">
        <v>886</v>
      </c>
      <c r="E42" s="41">
        <v>665</v>
      </c>
      <c r="F42" s="41">
        <v>644</v>
      </c>
      <c r="G42" s="41">
        <v>617</v>
      </c>
      <c r="H42" s="41">
        <v>621</v>
      </c>
      <c r="I42" s="41">
        <v>715</v>
      </c>
    </row>
    <row r="43" spans="1:9" x14ac:dyDescent="0.25">
      <c r="A43" t="s">
        <v>39</v>
      </c>
      <c r="B43" s="41">
        <v>11150</v>
      </c>
      <c r="C43" s="41">
        <v>8</v>
      </c>
      <c r="D43" s="41">
        <v>18</v>
      </c>
      <c r="E43" s="41">
        <v>20</v>
      </c>
      <c r="F43" s="41">
        <v>13</v>
      </c>
      <c r="G43" s="41">
        <v>4</v>
      </c>
      <c r="H43" s="41">
        <v>7</v>
      </c>
      <c r="I43" s="41">
        <v>5</v>
      </c>
    </row>
    <row r="44" spans="1:9" x14ac:dyDescent="0.25">
      <c r="B44" s="42"/>
      <c r="C44" s="42"/>
      <c r="D44" s="42"/>
      <c r="E44" s="42"/>
      <c r="F44" s="42"/>
      <c r="G44" s="42"/>
      <c r="H44" s="42"/>
      <c r="I44" s="42"/>
    </row>
    <row r="45" spans="1:9" x14ac:dyDescent="0.25">
      <c r="A45" s="13"/>
      <c r="B45" s="47"/>
      <c r="C45" s="47"/>
      <c r="D45" s="47"/>
      <c r="E45" s="47"/>
      <c r="F45" s="47"/>
      <c r="G45" s="47"/>
      <c r="H45" s="47"/>
      <c r="I45" s="47"/>
    </row>
    <row r="46" spans="1:9" x14ac:dyDescent="0.25">
      <c r="A46" s="8" t="s">
        <v>61</v>
      </c>
      <c r="B46" s="42"/>
      <c r="C46" s="42"/>
      <c r="D46" s="42"/>
      <c r="E46" s="42"/>
      <c r="F46" s="42"/>
      <c r="G46" s="42"/>
      <c r="H46" s="42"/>
      <c r="I46" s="42"/>
    </row>
    <row r="47" spans="1:9" x14ac:dyDescent="0.25">
      <c r="B47" s="48" t="s">
        <v>0</v>
      </c>
      <c r="C47" s="48" t="s">
        <v>41</v>
      </c>
      <c r="D47" s="48" t="s">
        <v>42</v>
      </c>
      <c r="E47" s="48" t="s">
        <v>43</v>
      </c>
      <c r="F47" s="48" t="s">
        <v>44</v>
      </c>
      <c r="G47" s="48" t="s">
        <v>45</v>
      </c>
      <c r="H47" s="48" t="s">
        <v>46</v>
      </c>
      <c r="I47" s="48" t="s">
        <v>47</v>
      </c>
    </row>
    <row r="48" spans="1:9" x14ac:dyDescent="0.25">
      <c r="A48" s="6" t="s">
        <v>0</v>
      </c>
      <c r="B48" s="41">
        <v>29190</v>
      </c>
      <c r="C48" s="41">
        <v>3790</v>
      </c>
      <c r="D48" s="41">
        <v>6007</v>
      </c>
      <c r="E48" s="41">
        <v>5358</v>
      </c>
      <c r="F48" s="41">
        <v>4240</v>
      </c>
      <c r="G48" s="41">
        <v>3693</v>
      </c>
      <c r="H48" s="41">
        <v>2892</v>
      </c>
      <c r="I48" s="41">
        <v>3210</v>
      </c>
    </row>
    <row r="49" spans="1:9" x14ac:dyDescent="0.25">
      <c r="A49" s="7" t="s">
        <v>57</v>
      </c>
      <c r="B49" s="41">
        <v>7931</v>
      </c>
      <c r="C49" s="41">
        <v>1160</v>
      </c>
      <c r="D49" s="41">
        <v>1574</v>
      </c>
      <c r="E49" s="41">
        <v>1593</v>
      </c>
      <c r="F49" s="41">
        <v>1333</v>
      </c>
      <c r="G49" s="41">
        <v>1023</v>
      </c>
      <c r="H49" s="41">
        <v>632</v>
      </c>
      <c r="I49" s="41">
        <v>616</v>
      </c>
    </row>
    <row r="50" spans="1:9" x14ac:dyDescent="0.25">
      <c r="A50" s="7">
        <v>2</v>
      </c>
      <c r="B50" s="41">
        <v>6080</v>
      </c>
      <c r="C50" s="41">
        <v>786</v>
      </c>
      <c r="D50" s="41">
        <v>1205</v>
      </c>
      <c r="E50" s="41">
        <v>1228</v>
      </c>
      <c r="F50" s="41">
        <v>968</v>
      </c>
      <c r="G50" s="41">
        <v>730</v>
      </c>
      <c r="H50" s="41">
        <v>570</v>
      </c>
      <c r="I50" s="41">
        <v>593</v>
      </c>
    </row>
    <row r="51" spans="1:9" x14ac:dyDescent="0.25">
      <c r="A51" s="7">
        <v>3</v>
      </c>
      <c r="B51" s="41">
        <v>4962</v>
      </c>
      <c r="C51" s="41">
        <v>610</v>
      </c>
      <c r="D51" s="41">
        <v>1105</v>
      </c>
      <c r="E51" s="41">
        <v>871</v>
      </c>
      <c r="F51" s="41">
        <v>695</v>
      </c>
      <c r="G51" s="41">
        <v>637</v>
      </c>
      <c r="H51" s="41">
        <v>478</v>
      </c>
      <c r="I51" s="41">
        <v>566</v>
      </c>
    </row>
    <row r="52" spans="1:9" x14ac:dyDescent="0.25">
      <c r="A52" s="7">
        <v>4</v>
      </c>
      <c r="B52" s="41">
        <v>4473</v>
      </c>
      <c r="C52" s="41">
        <v>512</v>
      </c>
      <c r="D52" s="41">
        <v>935</v>
      </c>
      <c r="E52" s="41">
        <v>761</v>
      </c>
      <c r="F52" s="41">
        <v>562</v>
      </c>
      <c r="G52" s="41">
        <v>546</v>
      </c>
      <c r="H52" s="41">
        <v>540</v>
      </c>
      <c r="I52" s="41">
        <v>617</v>
      </c>
    </row>
    <row r="53" spans="1:9" x14ac:dyDescent="0.25">
      <c r="A53" s="7" t="s">
        <v>58</v>
      </c>
      <c r="B53" s="41">
        <v>4641</v>
      </c>
      <c r="C53" s="41">
        <v>504</v>
      </c>
      <c r="D53" s="41">
        <v>972</v>
      </c>
      <c r="E53" s="41">
        <v>722</v>
      </c>
      <c r="F53" s="41">
        <v>532</v>
      </c>
      <c r="G53" s="41">
        <v>608</v>
      </c>
      <c r="H53" s="41">
        <v>574</v>
      </c>
      <c r="I53" s="41">
        <v>729</v>
      </c>
    </row>
    <row r="54" spans="1:9" x14ac:dyDescent="0.25">
      <c r="A54" t="s">
        <v>39</v>
      </c>
      <c r="B54" s="41">
        <v>1103</v>
      </c>
      <c r="C54" s="41">
        <v>218</v>
      </c>
      <c r="D54" s="41">
        <v>216</v>
      </c>
      <c r="E54" s="41">
        <v>183</v>
      </c>
      <c r="F54" s="41">
        <v>150</v>
      </c>
      <c r="G54" s="41">
        <v>149</v>
      </c>
      <c r="H54" s="41">
        <v>98</v>
      </c>
      <c r="I54" s="41">
        <v>89</v>
      </c>
    </row>
    <row r="55" spans="1:9" x14ac:dyDescent="0.25">
      <c r="B55" s="42"/>
      <c r="C55" s="42"/>
      <c r="D55" s="42"/>
      <c r="E55" s="42"/>
      <c r="F55" s="42"/>
      <c r="G55" s="42"/>
      <c r="H55" s="42"/>
      <c r="I55" s="42"/>
    </row>
    <row r="56" spans="1:9" x14ac:dyDescent="0.25">
      <c r="A56" s="8" t="s">
        <v>64</v>
      </c>
      <c r="B56" s="42"/>
      <c r="C56" s="42"/>
      <c r="D56" s="42"/>
      <c r="E56" s="42"/>
      <c r="F56" s="42"/>
      <c r="G56" s="42"/>
      <c r="H56" s="42"/>
      <c r="I56" s="42"/>
    </row>
    <row r="57" spans="1:9" x14ac:dyDescent="0.25">
      <c r="B57" s="48" t="s">
        <v>0</v>
      </c>
      <c r="C57" s="48" t="s">
        <v>41</v>
      </c>
      <c r="D57" s="48" t="s">
        <v>42</v>
      </c>
      <c r="E57" s="48" t="s">
        <v>43</v>
      </c>
      <c r="F57" s="48" t="s">
        <v>44</v>
      </c>
      <c r="G57" s="48" t="s">
        <v>45</v>
      </c>
      <c r="H57" s="48" t="s">
        <v>46</v>
      </c>
      <c r="I57" s="48" t="s">
        <v>47</v>
      </c>
    </row>
    <row r="58" spans="1:9" x14ac:dyDescent="0.25">
      <c r="A58" s="6" t="s">
        <v>0</v>
      </c>
      <c r="B58" s="41">
        <v>34151</v>
      </c>
      <c r="C58" s="41">
        <v>2528</v>
      </c>
      <c r="D58" s="41">
        <v>4394</v>
      </c>
      <c r="E58" s="41">
        <v>4295</v>
      </c>
      <c r="F58" s="41">
        <v>3701</v>
      </c>
      <c r="G58" s="41">
        <v>3323</v>
      </c>
      <c r="H58" s="41">
        <v>2664</v>
      </c>
      <c r="I58" s="41">
        <v>3299</v>
      </c>
    </row>
    <row r="59" spans="1:9" x14ac:dyDescent="0.25">
      <c r="A59" s="7" t="s">
        <v>57</v>
      </c>
      <c r="B59" s="41">
        <v>4240</v>
      </c>
      <c r="C59" s="41">
        <v>425</v>
      </c>
      <c r="D59" s="41">
        <v>786</v>
      </c>
      <c r="E59" s="41">
        <v>937</v>
      </c>
      <c r="F59" s="41">
        <v>746</v>
      </c>
      <c r="G59" s="41">
        <v>569</v>
      </c>
      <c r="H59" s="41">
        <v>398</v>
      </c>
      <c r="I59" s="41">
        <v>379</v>
      </c>
    </row>
    <row r="60" spans="1:9" x14ac:dyDescent="0.25">
      <c r="A60" s="7">
        <v>2</v>
      </c>
      <c r="B60" s="41">
        <v>4866</v>
      </c>
      <c r="C60" s="41">
        <v>513</v>
      </c>
      <c r="D60" s="41">
        <v>877</v>
      </c>
      <c r="E60" s="41">
        <v>982</v>
      </c>
      <c r="F60" s="41">
        <v>810</v>
      </c>
      <c r="G60" s="41">
        <v>624</v>
      </c>
      <c r="H60" s="41">
        <v>514</v>
      </c>
      <c r="I60" s="41">
        <v>546</v>
      </c>
    </row>
    <row r="61" spans="1:9" x14ac:dyDescent="0.25">
      <c r="A61" s="7">
        <v>3</v>
      </c>
      <c r="B61" s="41">
        <v>5206</v>
      </c>
      <c r="C61" s="41">
        <v>576</v>
      </c>
      <c r="D61" s="41">
        <v>941</v>
      </c>
      <c r="E61" s="41">
        <v>912</v>
      </c>
      <c r="F61" s="41">
        <v>762</v>
      </c>
      <c r="G61" s="41">
        <v>720</v>
      </c>
      <c r="H61" s="41">
        <v>572</v>
      </c>
      <c r="I61" s="41">
        <v>723</v>
      </c>
    </row>
    <row r="62" spans="1:9" x14ac:dyDescent="0.25">
      <c r="A62" s="7">
        <v>4</v>
      </c>
      <c r="B62" s="41">
        <v>5386</v>
      </c>
      <c r="C62" s="41">
        <v>537</v>
      </c>
      <c r="D62" s="41">
        <v>856</v>
      </c>
      <c r="E62" s="41">
        <v>836</v>
      </c>
      <c r="F62" s="41">
        <v>813</v>
      </c>
      <c r="G62" s="41">
        <v>762</v>
      </c>
      <c r="H62" s="41">
        <v>636</v>
      </c>
      <c r="I62" s="41">
        <v>946</v>
      </c>
    </row>
    <row r="63" spans="1:9" x14ac:dyDescent="0.25">
      <c r="A63" s="7" t="s">
        <v>58</v>
      </c>
      <c r="B63" s="41">
        <v>4379</v>
      </c>
      <c r="C63" s="41">
        <v>469</v>
      </c>
      <c r="D63" s="41">
        <v>906</v>
      </c>
      <c r="E63" s="41">
        <v>608</v>
      </c>
      <c r="F63" s="41">
        <v>546</v>
      </c>
      <c r="G63" s="41">
        <v>622</v>
      </c>
      <c r="H63" s="41">
        <v>530</v>
      </c>
      <c r="I63" s="41">
        <v>698</v>
      </c>
    </row>
    <row r="64" spans="1:9" x14ac:dyDescent="0.25">
      <c r="A64" t="s">
        <v>39</v>
      </c>
      <c r="B64" s="41">
        <v>10074</v>
      </c>
      <c r="C64" s="41">
        <v>8</v>
      </c>
      <c r="D64" s="41">
        <v>28</v>
      </c>
      <c r="E64" s="41">
        <v>20</v>
      </c>
      <c r="F64" s="41">
        <v>24</v>
      </c>
      <c r="G64" s="41">
        <v>26</v>
      </c>
      <c r="H64" s="41">
        <v>14</v>
      </c>
      <c r="I64" s="41">
        <v>7</v>
      </c>
    </row>
    <row r="65" spans="1:9" x14ac:dyDescent="0.25">
      <c r="B65" s="42"/>
      <c r="C65" s="42"/>
      <c r="D65" s="42"/>
      <c r="E65" s="42"/>
      <c r="F65" s="42"/>
      <c r="G65" s="42"/>
      <c r="H65" s="42"/>
      <c r="I65" s="42"/>
    </row>
    <row r="66" spans="1:9" x14ac:dyDescent="0.25">
      <c r="A66" s="13"/>
      <c r="B66" s="47"/>
      <c r="C66" s="47"/>
      <c r="D66" s="47"/>
      <c r="E66" s="47"/>
      <c r="F66" s="47"/>
      <c r="G66" s="47"/>
      <c r="H66" s="47"/>
      <c r="I66" s="47"/>
    </row>
    <row r="67" spans="1:9" x14ac:dyDescent="0.25">
      <c r="A67" s="8" t="s">
        <v>76</v>
      </c>
      <c r="B67" s="42"/>
      <c r="C67" s="42"/>
      <c r="D67" s="42"/>
      <c r="E67" s="42"/>
      <c r="F67" s="42"/>
      <c r="G67" s="42"/>
      <c r="H67" s="42"/>
      <c r="I67" s="42"/>
    </row>
    <row r="68" spans="1:9" x14ac:dyDescent="0.25">
      <c r="B68" s="48" t="s">
        <v>0</v>
      </c>
      <c r="C68" s="48" t="s">
        <v>41</v>
      </c>
      <c r="D68" s="48" t="s">
        <v>42</v>
      </c>
      <c r="E68" s="48" t="s">
        <v>43</v>
      </c>
      <c r="F68" s="48" t="s">
        <v>44</v>
      </c>
      <c r="G68" s="48" t="s">
        <v>45</v>
      </c>
      <c r="H68" s="48" t="s">
        <v>46</v>
      </c>
      <c r="I68" s="48" t="s">
        <v>47</v>
      </c>
    </row>
    <row r="69" spans="1:9" x14ac:dyDescent="0.25">
      <c r="A69" s="6" t="s">
        <v>0</v>
      </c>
      <c r="B69" s="44">
        <v>30512</v>
      </c>
      <c r="C69" s="44">
        <v>4100</v>
      </c>
      <c r="D69" s="44">
        <v>6214</v>
      </c>
      <c r="E69" s="44">
        <v>5461</v>
      </c>
      <c r="F69" s="44">
        <v>4404</v>
      </c>
      <c r="G69" s="44">
        <v>3922</v>
      </c>
      <c r="H69" s="44">
        <v>3033</v>
      </c>
      <c r="I69" s="44">
        <v>3378</v>
      </c>
    </row>
    <row r="70" spans="1:9" x14ac:dyDescent="0.25">
      <c r="A70" s="7" t="s">
        <v>57</v>
      </c>
      <c r="B70" s="44">
        <v>7695</v>
      </c>
      <c r="C70" s="44">
        <v>1052</v>
      </c>
      <c r="D70" s="44">
        <v>1464</v>
      </c>
      <c r="E70" s="44">
        <v>1563</v>
      </c>
      <c r="F70" s="44">
        <v>1345</v>
      </c>
      <c r="G70" s="44">
        <v>974</v>
      </c>
      <c r="H70" s="44">
        <v>676</v>
      </c>
      <c r="I70" s="44">
        <v>621</v>
      </c>
    </row>
    <row r="71" spans="1:9" x14ac:dyDescent="0.25">
      <c r="A71" s="7">
        <v>2</v>
      </c>
      <c r="B71" s="44">
        <v>6039</v>
      </c>
      <c r="C71" s="44">
        <v>756</v>
      </c>
      <c r="D71" s="44">
        <v>1167</v>
      </c>
      <c r="E71" s="44">
        <v>1185</v>
      </c>
      <c r="F71" s="44">
        <v>937</v>
      </c>
      <c r="G71" s="44">
        <v>816</v>
      </c>
      <c r="H71" s="44">
        <v>581</v>
      </c>
      <c r="I71" s="44">
        <v>597</v>
      </c>
    </row>
    <row r="72" spans="1:9" x14ac:dyDescent="0.25">
      <c r="A72" s="7">
        <v>3</v>
      </c>
      <c r="B72" s="44">
        <v>5005</v>
      </c>
      <c r="C72" s="44">
        <v>585</v>
      </c>
      <c r="D72" s="44">
        <v>1078</v>
      </c>
      <c r="E72" s="44">
        <v>884</v>
      </c>
      <c r="F72" s="44">
        <v>692</v>
      </c>
      <c r="G72" s="44">
        <v>675</v>
      </c>
      <c r="H72" s="44">
        <v>511</v>
      </c>
      <c r="I72" s="44">
        <v>580</v>
      </c>
    </row>
    <row r="73" spans="1:9" x14ac:dyDescent="0.25">
      <c r="A73" s="7">
        <v>4</v>
      </c>
      <c r="B73" s="44">
        <v>4680</v>
      </c>
      <c r="C73" s="44">
        <v>550</v>
      </c>
      <c r="D73" s="44">
        <v>987</v>
      </c>
      <c r="E73" s="44">
        <v>771</v>
      </c>
      <c r="F73" s="44">
        <v>612</v>
      </c>
      <c r="G73" s="44">
        <v>579</v>
      </c>
      <c r="H73" s="44">
        <v>497</v>
      </c>
      <c r="I73" s="44">
        <v>684</v>
      </c>
    </row>
    <row r="74" spans="1:9" x14ac:dyDescent="0.25">
      <c r="A74" s="7" t="s">
        <v>58</v>
      </c>
      <c r="B74" s="44">
        <v>4998</v>
      </c>
      <c r="C74" s="44">
        <v>632</v>
      </c>
      <c r="D74" s="44">
        <v>1163</v>
      </c>
      <c r="E74" s="44">
        <v>743</v>
      </c>
      <c r="F74" s="44">
        <v>528</v>
      </c>
      <c r="G74" s="44">
        <v>615</v>
      </c>
      <c r="H74" s="44">
        <v>592</v>
      </c>
      <c r="I74" s="44">
        <v>725</v>
      </c>
    </row>
    <row r="75" spans="1:9" x14ac:dyDescent="0.25">
      <c r="A75" t="s">
        <v>39</v>
      </c>
      <c r="B75" s="44">
        <v>2095</v>
      </c>
      <c r="C75" s="44">
        <v>525</v>
      </c>
      <c r="D75" s="44">
        <v>355</v>
      </c>
      <c r="E75" s="44">
        <v>315</v>
      </c>
      <c r="F75" s="44">
        <v>290</v>
      </c>
      <c r="G75" s="44">
        <v>263</v>
      </c>
      <c r="H75" s="44">
        <v>176</v>
      </c>
      <c r="I75" s="44">
        <v>171</v>
      </c>
    </row>
    <row r="76" spans="1:9" x14ac:dyDescent="0.25">
      <c r="B76" s="16"/>
      <c r="C76" s="16"/>
      <c r="D76" s="16"/>
      <c r="E76" s="16"/>
      <c r="F76" s="16"/>
      <c r="G76" s="16"/>
      <c r="H76" s="16"/>
      <c r="I76" s="16"/>
    </row>
    <row r="77" spans="1:9" x14ac:dyDescent="0.25">
      <c r="A77" s="8" t="s">
        <v>77</v>
      </c>
      <c r="B77" s="16"/>
      <c r="C77" s="16"/>
      <c r="D77" s="16"/>
      <c r="E77" s="16"/>
      <c r="F77" s="16"/>
      <c r="G77" s="16"/>
      <c r="H77" s="16"/>
      <c r="I77" s="16"/>
    </row>
    <row r="78" spans="1:9" x14ac:dyDescent="0.25">
      <c r="B78" s="65" t="s">
        <v>0</v>
      </c>
      <c r="C78" s="65" t="s">
        <v>41</v>
      </c>
      <c r="D78" s="65" t="s">
        <v>42</v>
      </c>
      <c r="E78" s="65" t="s">
        <v>43</v>
      </c>
      <c r="F78" s="65" t="s">
        <v>44</v>
      </c>
      <c r="G78" s="65" t="s">
        <v>45</v>
      </c>
      <c r="H78" s="65" t="s">
        <v>46</v>
      </c>
      <c r="I78" s="65" t="s">
        <v>47</v>
      </c>
    </row>
    <row r="79" spans="1:9" x14ac:dyDescent="0.25">
      <c r="A79" s="6" t="s">
        <v>0</v>
      </c>
      <c r="B79" s="52">
        <v>35086</v>
      </c>
      <c r="C79" s="52">
        <v>2647</v>
      </c>
      <c r="D79" s="52">
        <v>4356</v>
      </c>
      <c r="E79" s="52">
        <v>4217</v>
      </c>
      <c r="F79" s="52">
        <v>3803</v>
      </c>
      <c r="G79" s="52">
        <v>3383</v>
      </c>
      <c r="H79" s="52">
        <v>2819</v>
      </c>
      <c r="I79" s="52">
        <v>3416</v>
      </c>
    </row>
    <row r="80" spans="1:9" x14ac:dyDescent="0.25">
      <c r="A80" s="7" t="s">
        <v>57</v>
      </c>
      <c r="B80" s="52">
        <v>4341</v>
      </c>
      <c r="C80" s="52">
        <v>485</v>
      </c>
      <c r="D80" s="52">
        <v>735</v>
      </c>
      <c r="E80" s="52">
        <v>868</v>
      </c>
      <c r="F80" s="52">
        <v>820</v>
      </c>
      <c r="G80" s="52">
        <v>590</v>
      </c>
      <c r="H80" s="52">
        <v>407</v>
      </c>
      <c r="I80" s="52">
        <v>436</v>
      </c>
    </row>
    <row r="81" spans="1:9" x14ac:dyDescent="0.25">
      <c r="A81" s="7">
        <v>2</v>
      </c>
      <c r="B81" s="52">
        <v>4843</v>
      </c>
      <c r="C81" s="52">
        <v>543</v>
      </c>
      <c r="D81" s="52">
        <v>887</v>
      </c>
      <c r="E81" s="52">
        <v>889</v>
      </c>
      <c r="F81" s="52">
        <v>777</v>
      </c>
      <c r="G81" s="52">
        <v>677</v>
      </c>
      <c r="H81" s="52">
        <v>499</v>
      </c>
      <c r="I81" s="52">
        <v>571</v>
      </c>
    </row>
    <row r="82" spans="1:9" x14ac:dyDescent="0.25">
      <c r="A82" s="7">
        <v>3</v>
      </c>
      <c r="B82" s="52">
        <v>5164</v>
      </c>
      <c r="C82" s="52">
        <v>572</v>
      </c>
      <c r="D82" s="52">
        <v>938</v>
      </c>
      <c r="E82" s="52">
        <v>861</v>
      </c>
      <c r="F82" s="52">
        <v>784</v>
      </c>
      <c r="G82" s="52">
        <v>698</v>
      </c>
      <c r="H82" s="52">
        <v>572</v>
      </c>
      <c r="I82" s="52">
        <v>739</v>
      </c>
    </row>
    <row r="83" spans="1:9" x14ac:dyDescent="0.25">
      <c r="A83" s="7">
        <v>4</v>
      </c>
      <c r="B83" s="52">
        <v>5442</v>
      </c>
      <c r="C83" s="52">
        <v>501</v>
      </c>
      <c r="D83" s="52">
        <v>836</v>
      </c>
      <c r="E83" s="52">
        <v>893</v>
      </c>
      <c r="F83" s="52">
        <v>801</v>
      </c>
      <c r="G83" s="52">
        <v>789</v>
      </c>
      <c r="H83" s="52">
        <v>687</v>
      </c>
      <c r="I83" s="52">
        <v>935</v>
      </c>
    </row>
    <row r="84" spans="1:9" x14ac:dyDescent="0.25">
      <c r="A84" s="7" t="s">
        <v>58</v>
      </c>
      <c r="B84" s="52">
        <v>4553</v>
      </c>
      <c r="C84" s="52">
        <v>522</v>
      </c>
      <c r="D84" s="52">
        <v>924</v>
      </c>
      <c r="E84" s="52">
        <v>633</v>
      </c>
      <c r="F84" s="52">
        <v>557</v>
      </c>
      <c r="G84" s="52">
        <v>585</v>
      </c>
      <c r="H84" s="52">
        <v>623</v>
      </c>
      <c r="I84" s="52">
        <v>709</v>
      </c>
    </row>
    <row r="85" spans="1:9" x14ac:dyDescent="0.25">
      <c r="A85" t="s">
        <v>39</v>
      </c>
      <c r="B85" s="52">
        <v>10743</v>
      </c>
      <c r="C85" s="52">
        <v>24</v>
      </c>
      <c r="D85" s="52">
        <v>36</v>
      </c>
      <c r="E85" s="52">
        <v>73</v>
      </c>
      <c r="F85" s="52">
        <v>64</v>
      </c>
      <c r="G85" s="52">
        <v>44</v>
      </c>
      <c r="H85" s="52">
        <v>31</v>
      </c>
      <c r="I85" s="52">
        <v>26</v>
      </c>
    </row>
    <row r="87" spans="1:9" x14ac:dyDescent="0.25">
      <c r="A87" s="13"/>
      <c r="B87" s="9"/>
      <c r="C87" s="9"/>
      <c r="D87" s="9"/>
      <c r="E87" s="9"/>
      <c r="F87" s="9"/>
      <c r="G87" s="9"/>
      <c r="H87" s="9"/>
      <c r="I87" s="9"/>
    </row>
    <row r="88" spans="1:9" x14ac:dyDescent="0.25">
      <c r="A88" s="8" t="s">
        <v>81</v>
      </c>
      <c r="B88" s="42"/>
      <c r="C88" s="42"/>
      <c r="D88" s="42"/>
      <c r="E88" s="42"/>
      <c r="F88" s="42"/>
      <c r="G88" s="42"/>
      <c r="H88" s="42"/>
      <c r="I88" s="42"/>
    </row>
    <row r="89" spans="1:9" x14ac:dyDescent="0.25">
      <c r="B89" s="48" t="s">
        <v>0</v>
      </c>
      <c r="C89" s="48" t="s">
        <v>41</v>
      </c>
      <c r="D89" s="48" t="s">
        <v>42</v>
      </c>
      <c r="E89" s="48" t="s">
        <v>43</v>
      </c>
      <c r="F89" s="48" t="s">
        <v>44</v>
      </c>
      <c r="G89" s="48" t="s">
        <v>45</v>
      </c>
      <c r="H89" s="48" t="s">
        <v>46</v>
      </c>
      <c r="I89" s="48" t="s">
        <v>47</v>
      </c>
    </row>
    <row r="90" spans="1:9" x14ac:dyDescent="0.25">
      <c r="A90" s="6" t="s">
        <v>0</v>
      </c>
      <c r="B90" s="44">
        <v>30862</v>
      </c>
      <c r="C90" s="44">
        <v>4269</v>
      </c>
      <c r="D90" s="44">
        <v>6269</v>
      </c>
      <c r="E90" s="44">
        <v>5556</v>
      </c>
      <c r="F90" s="44">
        <v>4450</v>
      </c>
      <c r="G90" s="44">
        <v>3808</v>
      </c>
      <c r="H90" s="44">
        <v>2987</v>
      </c>
      <c r="I90" s="44">
        <v>3523</v>
      </c>
    </row>
    <row r="91" spans="1:9" x14ac:dyDescent="0.25">
      <c r="A91" s="7" t="s">
        <v>57</v>
      </c>
      <c r="B91" s="44">
        <v>7323</v>
      </c>
      <c r="C91" s="44">
        <v>958</v>
      </c>
      <c r="D91" s="44">
        <v>1381</v>
      </c>
      <c r="E91" s="44">
        <v>1484</v>
      </c>
      <c r="F91" s="44">
        <v>1289</v>
      </c>
      <c r="G91" s="44">
        <v>1003</v>
      </c>
      <c r="H91" s="44">
        <v>602</v>
      </c>
      <c r="I91" s="44">
        <v>606</v>
      </c>
    </row>
    <row r="92" spans="1:9" x14ac:dyDescent="0.25">
      <c r="A92" s="7">
        <v>2</v>
      </c>
      <c r="B92" s="44">
        <v>5797</v>
      </c>
      <c r="C92" s="44">
        <v>736</v>
      </c>
      <c r="D92" s="44">
        <v>1134</v>
      </c>
      <c r="E92" s="44">
        <v>1171</v>
      </c>
      <c r="F92" s="44">
        <v>893</v>
      </c>
      <c r="G92" s="44">
        <v>748</v>
      </c>
      <c r="H92" s="44">
        <v>526</v>
      </c>
      <c r="I92" s="44">
        <v>589</v>
      </c>
    </row>
    <row r="93" spans="1:9" x14ac:dyDescent="0.25">
      <c r="A93" s="7">
        <v>3</v>
      </c>
      <c r="B93" s="44">
        <v>5131</v>
      </c>
      <c r="C93" s="44">
        <v>586</v>
      </c>
      <c r="D93" s="44">
        <v>1057</v>
      </c>
      <c r="E93" s="44">
        <v>964</v>
      </c>
      <c r="F93" s="44">
        <v>757</v>
      </c>
      <c r="G93" s="44">
        <v>650</v>
      </c>
      <c r="H93" s="44">
        <v>499</v>
      </c>
      <c r="I93" s="44">
        <v>618</v>
      </c>
    </row>
    <row r="94" spans="1:9" x14ac:dyDescent="0.25">
      <c r="A94" s="7">
        <v>4</v>
      </c>
      <c r="B94" s="44">
        <v>4606</v>
      </c>
      <c r="C94" s="44">
        <v>528</v>
      </c>
      <c r="D94" s="44">
        <v>992</v>
      </c>
      <c r="E94" s="44">
        <v>782</v>
      </c>
      <c r="F94" s="44">
        <v>608</v>
      </c>
      <c r="G94" s="44">
        <v>522</v>
      </c>
      <c r="H94" s="44">
        <v>492</v>
      </c>
      <c r="I94" s="44">
        <v>682</v>
      </c>
    </row>
    <row r="95" spans="1:9" x14ac:dyDescent="0.25">
      <c r="A95" s="7" t="s">
        <v>58</v>
      </c>
      <c r="B95" s="44">
        <v>5085</v>
      </c>
      <c r="C95" s="44">
        <v>639</v>
      </c>
      <c r="D95" s="44">
        <v>1190</v>
      </c>
      <c r="E95" s="44">
        <v>759</v>
      </c>
      <c r="F95" s="44">
        <v>566</v>
      </c>
      <c r="G95" s="44">
        <v>571</v>
      </c>
      <c r="H95" s="44">
        <v>598</v>
      </c>
      <c r="I95" s="44">
        <v>762</v>
      </c>
    </row>
    <row r="96" spans="1:9" x14ac:dyDescent="0.25">
      <c r="A96" t="s">
        <v>39</v>
      </c>
      <c r="B96" s="44">
        <v>2920</v>
      </c>
      <c r="C96" s="44">
        <v>822</v>
      </c>
      <c r="D96" s="44">
        <v>515</v>
      </c>
      <c r="E96" s="44">
        <v>396</v>
      </c>
      <c r="F96" s="44">
        <v>337</v>
      </c>
      <c r="G96" s="44">
        <v>314</v>
      </c>
      <c r="H96" s="44">
        <v>270</v>
      </c>
      <c r="I96" s="44">
        <v>266</v>
      </c>
    </row>
    <row r="97" spans="1:9" x14ac:dyDescent="0.25">
      <c r="B97" s="16"/>
      <c r="C97" s="16"/>
      <c r="D97" s="16"/>
      <c r="E97" s="16"/>
      <c r="F97" s="16"/>
      <c r="G97" s="16"/>
      <c r="H97" s="16"/>
      <c r="I97" s="16"/>
    </row>
    <row r="98" spans="1:9" x14ac:dyDescent="0.25">
      <c r="A98" s="8" t="s">
        <v>80</v>
      </c>
      <c r="B98" s="16"/>
      <c r="C98" s="16"/>
      <c r="D98" s="16"/>
      <c r="E98" s="16"/>
      <c r="F98" s="16"/>
      <c r="G98" s="16"/>
      <c r="H98" s="16"/>
      <c r="I98" s="16"/>
    </row>
    <row r="99" spans="1:9" x14ac:dyDescent="0.25">
      <c r="B99" s="65" t="s">
        <v>0</v>
      </c>
      <c r="C99" s="65" t="s">
        <v>41</v>
      </c>
      <c r="D99" s="65" t="s">
        <v>42</v>
      </c>
      <c r="E99" s="65" t="s">
        <v>43</v>
      </c>
      <c r="F99" s="65" t="s">
        <v>44</v>
      </c>
      <c r="G99" s="65" t="s">
        <v>45</v>
      </c>
      <c r="H99" s="65" t="s">
        <v>46</v>
      </c>
      <c r="I99" s="65" t="s">
        <v>47</v>
      </c>
    </row>
    <row r="100" spans="1:9" x14ac:dyDescent="0.25">
      <c r="A100" s="6" t="s">
        <v>0</v>
      </c>
      <c r="B100" s="52">
        <v>35012</v>
      </c>
      <c r="C100" s="52">
        <v>2739</v>
      </c>
      <c r="D100" s="52">
        <v>4090</v>
      </c>
      <c r="E100" s="52">
        <v>4241</v>
      </c>
      <c r="F100" s="52">
        <v>3836</v>
      </c>
      <c r="G100" s="52">
        <v>3314</v>
      </c>
      <c r="H100" s="52">
        <v>2667</v>
      </c>
      <c r="I100" s="52">
        <v>3691</v>
      </c>
    </row>
    <row r="101" spans="1:9" x14ac:dyDescent="0.25">
      <c r="A101" s="7" t="s">
        <v>57</v>
      </c>
      <c r="B101" s="52">
        <v>4105</v>
      </c>
      <c r="C101" s="52">
        <v>467</v>
      </c>
      <c r="D101" s="52">
        <v>653</v>
      </c>
      <c r="E101" s="52">
        <v>880</v>
      </c>
      <c r="F101" s="52">
        <v>760</v>
      </c>
      <c r="G101" s="52">
        <v>547</v>
      </c>
      <c r="H101" s="52">
        <v>391</v>
      </c>
      <c r="I101" s="52">
        <v>407</v>
      </c>
    </row>
    <row r="102" spans="1:9" x14ac:dyDescent="0.25">
      <c r="A102" s="7">
        <v>2</v>
      </c>
      <c r="B102" s="52">
        <v>4762</v>
      </c>
      <c r="C102" s="52">
        <v>521</v>
      </c>
      <c r="D102" s="52">
        <v>816</v>
      </c>
      <c r="E102" s="52">
        <v>961</v>
      </c>
      <c r="F102" s="52">
        <v>792</v>
      </c>
      <c r="G102" s="52">
        <v>624</v>
      </c>
      <c r="H102" s="52">
        <v>474</v>
      </c>
      <c r="I102" s="52">
        <v>574</v>
      </c>
    </row>
    <row r="103" spans="1:9" x14ac:dyDescent="0.25">
      <c r="A103" s="7">
        <v>3</v>
      </c>
      <c r="B103" s="52">
        <v>5236</v>
      </c>
      <c r="C103" s="52">
        <v>596</v>
      </c>
      <c r="D103" s="52">
        <v>909</v>
      </c>
      <c r="E103" s="52">
        <v>885</v>
      </c>
      <c r="F103" s="52">
        <v>817</v>
      </c>
      <c r="G103" s="52">
        <v>708</v>
      </c>
      <c r="H103" s="52">
        <v>549</v>
      </c>
      <c r="I103" s="52">
        <v>772</v>
      </c>
    </row>
    <row r="104" spans="1:9" x14ac:dyDescent="0.25">
      <c r="A104" s="7">
        <v>4</v>
      </c>
      <c r="B104" s="52">
        <v>5356</v>
      </c>
      <c r="C104" s="52">
        <v>621</v>
      </c>
      <c r="D104" s="52">
        <v>788</v>
      </c>
      <c r="E104" s="52">
        <v>808</v>
      </c>
      <c r="F104" s="52">
        <v>746</v>
      </c>
      <c r="G104" s="52">
        <v>731</v>
      </c>
      <c r="H104" s="52">
        <v>656</v>
      </c>
      <c r="I104" s="52">
        <v>1006</v>
      </c>
    </row>
    <row r="105" spans="1:9" x14ac:dyDescent="0.25">
      <c r="A105" s="7" t="s">
        <v>58</v>
      </c>
      <c r="B105" s="52">
        <v>4633</v>
      </c>
      <c r="C105" s="52">
        <v>509</v>
      </c>
      <c r="D105" s="52">
        <v>862</v>
      </c>
      <c r="E105" s="52">
        <v>601</v>
      </c>
      <c r="F105" s="52">
        <v>599</v>
      </c>
      <c r="G105" s="52">
        <v>621</v>
      </c>
      <c r="H105" s="52">
        <v>555</v>
      </c>
      <c r="I105" s="52">
        <v>886</v>
      </c>
    </row>
    <row r="106" spans="1:9" x14ac:dyDescent="0.25">
      <c r="A106" t="s">
        <v>39</v>
      </c>
      <c r="B106" s="52">
        <v>10920</v>
      </c>
      <c r="C106" s="52">
        <v>25</v>
      </c>
      <c r="D106" s="52">
        <v>62</v>
      </c>
      <c r="E106" s="52">
        <v>106</v>
      </c>
      <c r="F106" s="52">
        <v>122</v>
      </c>
      <c r="G106" s="52">
        <v>83</v>
      </c>
      <c r="H106" s="52">
        <v>42</v>
      </c>
      <c r="I106" s="52">
        <v>46</v>
      </c>
    </row>
    <row r="107" spans="1:9" x14ac:dyDescent="0.25">
      <c r="A107" s="13"/>
      <c r="B107" s="9"/>
      <c r="C107" s="9"/>
      <c r="D107" s="9"/>
      <c r="E107" s="9"/>
      <c r="F107" s="9"/>
      <c r="G107" s="9"/>
      <c r="H107" s="9"/>
      <c r="I107" s="9"/>
    </row>
    <row r="108" spans="1:9" x14ac:dyDescent="0.25">
      <c r="A108" s="18" t="s">
        <v>67</v>
      </c>
    </row>
    <row r="109" spans="1:9" x14ac:dyDescent="0.25">
      <c r="A109" s="63" t="s">
        <v>91</v>
      </c>
    </row>
    <row r="110" spans="1:9" x14ac:dyDescent="0.25">
      <c r="A110" s="20" t="s">
        <v>66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E9"/>
  <sheetViews>
    <sheetView workbookViewId="0">
      <selection activeCell="G7" sqref="G7"/>
    </sheetView>
  </sheetViews>
  <sheetFormatPr defaultRowHeight="15" x14ac:dyDescent="0.25"/>
  <sheetData>
    <row r="3" spans="4:5" x14ac:dyDescent="0.25">
      <c r="D3" s="2">
        <v>1</v>
      </c>
      <c r="E3" s="4">
        <f>VLOOKUP(D3,D5:E9,2,0)</f>
        <v>2020</v>
      </c>
    </row>
    <row r="4" spans="4:5" x14ac:dyDescent="0.25">
      <c r="D4" s="2"/>
      <c r="E4" s="2"/>
    </row>
    <row r="5" spans="4:5" x14ac:dyDescent="0.25">
      <c r="D5" s="2">
        <v>1</v>
      </c>
      <c r="E5">
        <v>2020</v>
      </c>
    </row>
    <row r="6" spans="4:5" x14ac:dyDescent="0.25">
      <c r="D6" s="2">
        <v>2</v>
      </c>
      <c r="E6">
        <v>2019</v>
      </c>
    </row>
    <row r="7" spans="4:5" x14ac:dyDescent="0.25">
      <c r="D7" s="2">
        <v>3</v>
      </c>
      <c r="E7" s="2">
        <v>2018</v>
      </c>
    </row>
    <row r="8" spans="4:5" x14ac:dyDescent="0.25">
      <c r="D8" s="2">
        <v>4</v>
      </c>
      <c r="E8" s="2">
        <v>2017</v>
      </c>
    </row>
    <row r="9" spans="4:5" x14ac:dyDescent="0.25">
      <c r="D9" s="2">
        <v>5</v>
      </c>
      <c r="E9" s="2">
        <v>2016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20"/>
  <sheetViews>
    <sheetView workbookViewId="0">
      <selection activeCell="I22" sqref="I22"/>
    </sheetView>
  </sheetViews>
  <sheetFormatPr defaultRowHeight="15" x14ac:dyDescent="0.25"/>
  <cols>
    <col min="2" max="5" width="12.5703125" bestFit="1" customWidth="1"/>
  </cols>
  <sheetData>
    <row r="3" spans="1:13" x14ac:dyDescent="0.25">
      <c r="B3" t="s">
        <v>48</v>
      </c>
      <c r="C3" t="s">
        <v>49</v>
      </c>
      <c r="D3" t="s">
        <v>50</v>
      </c>
      <c r="E3" t="s">
        <v>78</v>
      </c>
      <c r="F3" t="s">
        <v>82</v>
      </c>
    </row>
    <row r="4" spans="1:13" x14ac:dyDescent="0.25">
      <c r="I4" s="43"/>
      <c r="J4" s="43"/>
      <c r="K4" s="45"/>
      <c r="L4" s="43"/>
      <c r="M4" s="43"/>
    </row>
    <row r="5" spans="1:13" x14ac:dyDescent="0.25">
      <c r="A5" t="s">
        <v>0</v>
      </c>
      <c r="B5" s="17">
        <v>52.411981540069085</v>
      </c>
      <c r="C5" s="17">
        <v>52.380948534288265</v>
      </c>
      <c r="D5" s="17">
        <v>51.509436877539756</v>
      </c>
      <c r="E5" s="17">
        <v>53.744975592810405</v>
      </c>
      <c r="F5" s="17">
        <v>53.971104640397463</v>
      </c>
      <c r="I5" s="43"/>
      <c r="J5" s="43"/>
      <c r="K5" s="45"/>
      <c r="L5" s="43"/>
      <c r="M5" s="43"/>
    </row>
    <row r="6" spans="1:13" x14ac:dyDescent="0.25">
      <c r="B6" s="17"/>
      <c r="C6" s="17"/>
      <c r="D6" s="17"/>
      <c r="E6" s="17"/>
      <c r="F6" s="17"/>
      <c r="I6" s="43"/>
      <c r="J6" s="43"/>
      <c r="K6" s="45"/>
      <c r="L6" s="43"/>
      <c r="M6" s="43"/>
    </row>
    <row r="7" spans="1:13" x14ac:dyDescent="0.25">
      <c r="A7" t="s">
        <v>57</v>
      </c>
      <c r="B7" s="17">
        <v>49.11665347860491</v>
      </c>
      <c r="C7" s="17">
        <v>48.271542703511912</v>
      </c>
      <c r="D7" s="17">
        <v>46.80973808699666</v>
      </c>
      <c r="E7" s="17">
        <v>46.64953548132042</v>
      </c>
      <c r="F7" s="17">
        <v>44.293028537764187</v>
      </c>
      <c r="I7" s="43"/>
      <c r="J7" s="43"/>
      <c r="K7" s="45"/>
      <c r="L7" s="43"/>
      <c r="M7" s="43"/>
    </row>
    <row r="8" spans="1:13" x14ac:dyDescent="0.25">
      <c r="A8">
        <v>2</v>
      </c>
      <c r="B8" s="17">
        <v>43.838378988308165</v>
      </c>
      <c r="C8" s="17">
        <v>44.039270687237028</v>
      </c>
      <c r="D8" s="17">
        <v>44.17218516321433</v>
      </c>
      <c r="E8" s="17">
        <v>44.326046134607473</v>
      </c>
      <c r="F8" s="17">
        <v>43.010358494331953</v>
      </c>
      <c r="I8" s="43"/>
      <c r="J8" s="43"/>
      <c r="K8" s="45"/>
      <c r="L8" s="43"/>
      <c r="M8" s="43"/>
    </row>
    <row r="9" spans="1:13" x14ac:dyDescent="0.25">
      <c r="A9">
        <v>3</v>
      </c>
      <c r="B9" s="17">
        <v>41.709837013735452</v>
      </c>
      <c r="C9" s="17">
        <v>43.256265656325674</v>
      </c>
      <c r="D9" s="17">
        <v>42.738311903931269</v>
      </c>
      <c r="E9" s="17">
        <v>42.949216110285178</v>
      </c>
      <c r="F9" s="17">
        <v>43.785477767265846</v>
      </c>
      <c r="I9" s="43"/>
      <c r="J9" s="43"/>
      <c r="K9" s="45"/>
      <c r="L9" s="43"/>
      <c r="M9" s="43"/>
    </row>
    <row r="10" spans="1:13" x14ac:dyDescent="0.25">
      <c r="A10">
        <v>4</v>
      </c>
      <c r="B10" s="17">
        <v>40.791028618179112</v>
      </c>
      <c r="C10" s="17">
        <v>41.386871883986018</v>
      </c>
      <c r="D10" s="17">
        <v>40.938440776497458</v>
      </c>
      <c r="E10" s="17">
        <v>42.224966210015182</v>
      </c>
      <c r="F10" s="17">
        <v>41.557509719835139</v>
      </c>
      <c r="I10" s="43"/>
      <c r="J10" s="39"/>
      <c r="K10" s="45"/>
      <c r="L10" s="43"/>
      <c r="M10" s="43"/>
    </row>
    <row r="11" spans="1:13" x14ac:dyDescent="0.25">
      <c r="A11" t="s">
        <v>58</v>
      </c>
      <c r="B11" s="17">
        <v>35.556824438689155</v>
      </c>
      <c r="C11" s="17">
        <v>37.494640997897235</v>
      </c>
      <c r="D11" s="17">
        <v>37.097052799552536</v>
      </c>
      <c r="E11" s="17">
        <v>39.704843067969236</v>
      </c>
      <c r="F11" s="17">
        <v>40.399085429224691</v>
      </c>
      <c r="I11" s="39"/>
      <c r="J11" s="39"/>
      <c r="K11" s="46"/>
      <c r="L11" s="39"/>
      <c r="M11" s="39"/>
    </row>
    <row r="14" spans="1:13" x14ac:dyDescent="0.25">
      <c r="B14" s="17"/>
      <c r="C14" s="17"/>
      <c r="D14" s="17"/>
      <c r="E14" s="17"/>
      <c r="F14" s="17"/>
    </row>
    <row r="15" spans="1:13" x14ac:dyDescent="0.25">
      <c r="B15" s="17"/>
      <c r="C15" s="17"/>
      <c r="D15" s="17"/>
      <c r="E15" s="17"/>
      <c r="F15" s="17"/>
    </row>
    <row r="16" spans="1:13" x14ac:dyDescent="0.25">
      <c r="B16" s="17"/>
      <c r="C16" s="17"/>
      <c r="D16" s="17"/>
      <c r="E16" s="17"/>
      <c r="F16" s="17"/>
    </row>
    <row r="17" spans="2:12" x14ac:dyDescent="0.25">
      <c r="B17" s="17"/>
      <c r="C17" s="17"/>
      <c r="D17" s="17"/>
      <c r="E17" s="17"/>
      <c r="F17" s="17"/>
    </row>
    <row r="18" spans="2:12" x14ac:dyDescent="0.25">
      <c r="B18" s="17"/>
      <c r="C18" s="17"/>
      <c r="D18" s="17"/>
      <c r="E18" s="17"/>
      <c r="F18" s="17"/>
    </row>
    <row r="19" spans="2:12" x14ac:dyDescent="0.25">
      <c r="B19" s="17"/>
      <c r="C19" s="17"/>
      <c r="D19" s="17"/>
      <c r="E19" s="17"/>
      <c r="F19" s="17"/>
    </row>
    <row r="20" spans="2:12" x14ac:dyDescent="0.25">
      <c r="B20" s="17"/>
      <c r="C20" s="17"/>
      <c r="D20" s="17"/>
      <c r="E20" s="17"/>
      <c r="F20" s="17"/>
      <c r="I20" s="17"/>
      <c r="J20" s="1"/>
      <c r="K20" s="1"/>
      <c r="L2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7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HealthBoard</vt:lpstr>
      <vt:lpstr>HBdata</vt:lpstr>
      <vt:lpstr>HealthBoard Sources</vt:lpstr>
      <vt:lpstr>Age</vt:lpstr>
      <vt:lpstr>Age Sources</vt:lpstr>
      <vt:lpstr>lookup</vt:lpstr>
      <vt:lpstr>Figure7data</vt:lpstr>
      <vt:lpstr>Figure7</vt:lpstr>
      <vt:lpstr>HBdata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stuarw02</cp:lastModifiedBy>
  <dcterms:created xsi:type="dcterms:W3CDTF">2018-07-27T08:22:27Z</dcterms:created>
  <dcterms:modified xsi:type="dcterms:W3CDTF">2020-08-26T07:16:35Z</dcterms:modified>
</cp:coreProperties>
</file>