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X:\Unintentional Injuries\2021-10-26\"/>
    </mc:Choice>
  </mc:AlternateContent>
  <bookViews>
    <workbookView xWindow="0" yWindow="0" windowWidth="13125" windowHeight="6105" tabRatio="685"/>
  </bookViews>
  <sheets>
    <sheet name="Notes" sheetId="35" r:id="rId1"/>
    <sheet name="Admissions_a" sheetId="30" r:id="rId2"/>
    <sheet name="Admissions_b" sheetId="2" r:id="rId3"/>
    <sheet name="Deaths_a" sheetId="32" r:id="rId4"/>
    <sheet name="Deaths_b" sheetId="33" r:id="rId5"/>
    <sheet name="assault_admissions" sheetId="6" state="veryHidden" r:id="rId6"/>
    <sheet name="assault_deaths" sheetId="31" state="veryHidden" r:id="rId7"/>
    <sheet name="admissions_chart" sheetId="17" state="veryHidden" r:id="rId8"/>
    <sheet name="deaths_chart" sheetId="34" state="veryHidden" r:id="rId9"/>
    <sheet name="lookups" sheetId="23" state="hidden" r:id="rId10"/>
  </sheets>
  <definedNames>
    <definedName name="_xlnm._FilterDatabase" localSheetId="5" hidden="1">assault_admissions!$A$1:$G$231</definedName>
    <definedName name="_xlnm._FilterDatabase" localSheetId="6" hidden="1">assault_deaths!$A$1:$E$231</definedName>
    <definedName name="assault_admissions">assault_admissions!$1:$1048576</definedName>
    <definedName name="assault_deaths">assault_deaths!$A$1:$K$362</definedName>
  </definedNames>
  <calcPr calcId="162913"/>
</workbook>
</file>

<file path=xl/calcChain.xml><?xml version="1.0" encoding="utf-8"?>
<calcChain xmlns="http://schemas.openxmlformats.org/spreadsheetml/2006/main">
  <c r="C12" i="34" l="1"/>
  <c r="B12" i="34"/>
  <c r="C11" i="34"/>
  <c r="B11" i="34"/>
  <c r="C10" i="34"/>
  <c r="B10" i="34"/>
  <c r="C9" i="34"/>
  <c r="B9" i="34"/>
  <c r="C8" i="34"/>
  <c r="B8" i="34"/>
  <c r="C7" i="34"/>
  <c r="B7" i="34"/>
  <c r="C6" i="34"/>
  <c r="B6" i="34"/>
  <c r="C5" i="34"/>
  <c r="B5" i="34"/>
  <c r="C4" i="34"/>
  <c r="B4" i="34"/>
  <c r="C3" i="34"/>
  <c r="B3" i="34"/>
  <c r="N2" i="23" l="1"/>
  <c r="K2" i="23"/>
  <c r="I2" i="23"/>
  <c r="H2" i="23"/>
  <c r="C2" i="23"/>
  <c r="J25" i="2" s="1"/>
  <c r="B2" i="23"/>
  <c r="B25" i="33" s="1"/>
  <c r="A12" i="34"/>
  <c r="A11" i="34"/>
  <c r="A10" i="34"/>
  <c r="A9" i="34"/>
  <c r="A8" i="34"/>
  <c r="A7" i="34"/>
  <c r="A6" i="34"/>
  <c r="A5" i="34"/>
  <c r="A4" i="34"/>
  <c r="A3" i="34"/>
  <c r="D13" i="30" l="1"/>
  <c r="F12" i="2"/>
  <c r="F25" i="2"/>
  <c r="D9" i="30"/>
  <c r="D14" i="30"/>
  <c r="F9" i="30"/>
  <c r="B17" i="30"/>
  <c r="J17" i="2"/>
  <c r="B15" i="2"/>
  <c r="F10" i="30"/>
  <c r="F19" i="30"/>
  <c r="F20" i="2"/>
  <c r="B11" i="30"/>
  <c r="B18" i="30"/>
  <c r="D13" i="2"/>
  <c r="H18" i="2"/>
  <c r="B10" i="30"/>
  <c r="D11" i="30"/>
  <c r="F14" i="30"/>
  <c r="D18" i="30"/>
  <c r="H10" i="2"/>
  <c r="J13" i="2"/>
  <c r="F16" i="2"/>
  <c r="B19" i="2"/>
  <c r="J22" i="2"/>
  <c r="F10" i="2"/>
  <c r="L15" i="2"/>
  <c r="L21" i="2"/>
  <c r="B9" i="30"/>
  <c r="D10" i="30"/>
  <c r="B13" i="30"/>
  <c r="F15" i="30"/>
  <c r="D19" i="30"/>
  <c r="B12" i="2"/>
  <c r="H14" i="2"/>
  <c r="D17" i="2"/>
  <c r="L19" i="2"/>
  <c r="H24" i="2"/>
  <c r="B10" i="33"/>
  <c r="F13" i="30"/>
  <c r="B15" i="30"/>
  <c r="D17" i="30"/>
  <c r="F18" i="30"/>
  <c r="B10" i="2"/>
  <c r="J10" i="2"/>
  <c r="H12" i="2"/>
  <c r="L13" i="2"/>
  <c r="D15" i="2"/>
  <c r="H16" i="2"/>
  <c r="L17" i="2"/>
  <c r="D19" i="2"/>
  <c r="H20" i="2"/>
  <c r="D23" i="2"/>
  <c r="L25" i="2"/>
  <c r="F11" i="30"/>
  <c r="B14" i="30"/>
  <c r="D15" i="30"/>
  <c r="F17" i="30"/>
  <c r="B19" i="30"/>
  <c r="D10" i="2"/>
  <c r="L10" i="2"/>
  <c r="B13" i="2"/>
  <c r="F14" i="2"/>
  <c r="J15" i="2"/>
  <c r="B17" i="2"/>
  <c r="F18" i="2"/>
  <c r="J19" i="2"/>
  <c r="F21" i="2"/>
  <c r="B24" i="2"/>
  <c r="F13" i="32"/>
  <c r="B15" i="32"/>
  <c r="B13" i="33"/>
  <c r="J12" i="2"/>
  <c r="F13" i="2"/>
  <c r="B14" i="2"/>
  <c r="J14" i="2"/>
  <c r="F15" i="2"/>
  <c r="B16" i="2"/>
  <c r="J16" i="2"/>
  <c r="F17" i="2"/>
  <c r="B18" i="2"/>
  <c r="J18" i="2"/>
  <c r="F19" i="2"/>
  <c r="B20" i="2"/>
  <c r="J20" i="2"/>
  <c r="B22" i="2"/>
  <c r="F23" i="2"/>
  <c r="J24" i="2"/>
  <c r="B10" i="32"/>
  <c r="D17" i="32"/>
  <c r="B17" i="33"/>
  <c r="D25" i="33"/>
  <c r="D12" i="2"/>
  <c r="L12" i="2"/>
  <c r="H13" i="2"/>
  <c r="D14" i="2"/>
  <c r="L14" i="2"/>
  <c r="H15" i="2"/>
  <c r="D16" i="2"/>
  <c r="L16" i="2"/>
  <c r="H17" i="2"/>
  <c r="D18" i="2"/>
  <c r="L18" i="2"/>
  <c r="H19" i="2"/>
  <c r="D20" i="2"/>
  <c r="D21" i="2"/>
  <c r="H22" i="2"/>
  <c r="L23" i="2"/>
  <c r="D25" i="2"/>
  <c r="D11" i="32"/>
  <c r="F18" i="32"/>
  <c r="B21" i="33"/>
  <c r="B9" i="32"/>
  <c r="D10" i="32"/>
  <c r="F11" i="32"/>
  <c r="B14" i="32"/>
  <c r="D15" i="32"/>
  <c r="F17" i="32"/>
  <c r="B19" i="32"/>
  <c r="D10" i="33"/>
  <c r="D13" i="33"/>
  <c r="D17" i="33"/>
  <c r="D21" i="33"/>
  <c r="L20" i="2"/>
  <c r="H21" i="2"/>
  <c r="D22" i="2"/>
  <c r="L22" i="2"/>
  <c r="H23" i="2"/>
  <c r="D24" i="2"/>
  <c r="L24" i="2"/>
  <c r="H25" i="2"/>
  <c r="D9" i="32"/>
  <c r="F10" i="32"/>
  <c r="B13" i="32"/>
  <c r="D14" i="32"/>
  <c r="F15" i="32"/>
  <c r="B18" i="32"/>
  <c r="D19" i="32"/>
  <c r="B12" i="33"/>
  <c r="B15" i="33"/>
  <c r="B19" i="33"/>
  <c r="B23" i="33"/>
  <c r="B21" i="2"/>
  <c r="J21" i="2"/>
  <c r="F22" i="2"/>
  <c r="B23" i="2"/>
  <c r="J23" i="2"/>
  <c r="F24" i="2"/>
  <c r="B25" i="2"/>
  <c r="F9" i="32"/>
  <c r="B11" i="32"/>
  <c r="D13" i="32"/>
  <c r="F14" i="32"/>
  <c r="B17" i="32"/>
  <c r="D18" i="32"/>
  <c r="F19" i="32"/>
  <c r="D12" i="33"/>
  <c r="D15" i="33"/>
  <c r="D19" i="33"/>
  <c r="D23" i="33"/>
  <c r="B14" i="33"/>
  <c r="B16" i="33"/>
  <c r="B18" i="33"/>
  <c r="B20" i="33"/>
  <c r="B22" i="33"/>
  <c r="B24" i="33"/>
  <c r="D14" i="33"/>
  <c r="D16" i="33"/>
  <c r="D18" i="33"/>
  <c r="D20" i="33"/>
  <c r="D22" i="33"/>
  <c r="D24" i="33"/>
</calcChain>
</file>

<file path=xl/sharedStrings.xml><?xml version="1.0" encoding="utf-8"?>
<sst xmlns="http://schemas.openxmlformats.org/spreadsheetml/2006/main" count="2256" uniqueCount="1441">
  <si>
    <t>Please read the notes below before looking at the data.</t>
  </si>
  <si>
    <t>These statistics are derived from data collected on discharges from non-obstetric and non-psychiatric acute hospitals (SMR01) in Scotland.</t>
  </si>
  <si>
    <t>Please note a patient could have had several emergency hospital admissions in a financial year.</t>
  </si>
  <si>
    <t>Emergency admission type code and ICD10 code</t>
  </si>
  <si>
    <t xml:space="preserve">Total </t>
  </si>
  <si>
    <t>SMR01 emergency admission type code 33-35 and ICD10 codes X85-Y09</t>
  </si>
  <si>
    <t>33 - Patient injury - home incident</t>
  </si>
  <si>
    <t>34 - Patient injury - incident at work</t>
  </si>
  <si>
    <t>35 - Patient injury - other injury.</t>
  </si>
  <si>
    <t>Assault by sharp object</t>
  </si>
  <si>
    <t>SMR01 emergency admission type code 33-35 and ICD10 codes X99</t>
  </si>
  <si>
    <t xml:space="preserve">Other </t>
  </si>
  <si>
    <t xml:space="preserve">SMR01 emergency admission type code 33-35 and ICD10codes in the range X85-Y09, that are not included in any of the other categories in the table. </t>
  </si>
  <si>
    <t>Total may not equal the sum of individual injuries as a person may be admitted with more than one type of injury.</t>
  </si>
  <si>
    <t>Number</t>
  </si>
  <si>
    <t>Scotland</t>
  </si>
  <si>
    <t>Borders</t>
  </si>
  <si>
    <t>Fife</t>
  </si>
  <si>
    <t>Forth Valley</t>
  </si>
  <si>
    <t>Grampian</t>
  </si>
  <si>
    <t>Highland</t>
  </si>
  <si>
    <t>Lanarkshire</t>
  </si>
  <si>
    <t>Lothian</t>
  </si>
  <si>
    <t>Orkney</t>
  </si>
  <si>
    <t>Shetland</t>
  </si>
  <si>
    <t>Tayside</t>
  </si>
  <si>
    <t>Western Isles</t>
  </si>
  <si>
    <t xml:space="preserve"> </t>
  </si>
  <si>
    <t>*  Indicates values that have been suppressed due to the potential risk of disclosure.</t>
  </si>
  <si>
    <t>Males</t>
  </si>
  <si>
    <t>Females</t>
  </si>
  <si>
    <t>Under 15</t>
  </si>
  <si>
    <t>15+</t>
  </si>
  <si>
    <t>Sharp object</t>
  </si>
  <si>
    <t>Other (including gun)</t>
  </si>
  <si>
    <t>Select year:</t>
  </si>
  <si>
    <t>Notes (for emergency admissions to hospital)</t>
  </si>
  <si>
    <t>by sex, year ending 31 March</t>
  </si>
  <si>
    <t>year ending 31 March</t>
  </si>
  <si>
    <t>(Emergency admissions to hospital in Scotland)</t>
  </si>
  <si>
    <t>All ages</t>
  </si>
  <si>
    <t>Total assaults</t>
  </si>
  <si>
    <t>Admission rate per 100,000</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</si>
  <si>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</si>
  <si>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</si>
  <si>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</si>
  <si>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</si>
  <si>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</si>
  <si>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</si>
  <si>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</si>
  <si>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</si>
  <si>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</si>
  <si>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</si>
  <si>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</si>
  <si>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</si>
  <si>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</si>
  <si>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</si>
  <si>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2011/12</t>
  </si>
  <si>
    <t>2012/13</t>
  </si>
  <si>
    <t>2013/14</t>
  </si>
  <si>
    <t>2014/15</t>
  </si>
  <si>
    <t>2015/16</t>
  </si>
  <si>
    <t>2016/17</t>
  </si>
  <si>
    <t>2017/18</t>
  </si>
  <si>
    <t>2018/19</t>
  </si>
  <si>
    <t>2019/20</t>
  </si>
  <si>
    <t>All Patients</t>
  </si>
  <si>
    <t>Over 17</t>
  </si>
  <si>
    <t>65-74</t>
  </si>
  <si>
    <t>17-24</t>
  </si>
  <si>
    <t>Under 17</t>
  </si>
  <si>
    <t>10-16</t>
  </si>
  <si>
    <t>5-9</t>
  </si>
  <si>
    <t>0-4</t>
  </si>
  <si>
    <t>Other</t>
  </si>
  <si>
    <t>Car occupant injured</t>
  </si>
  <si>
    <t>Motorcycle rider injured</t>
  </si>
  <si>
    <t>Pedal cyclist injured</t>
  </si>
  <si>
    <t>Pedestrian injured</t>
  </si>
  <si>
    <t>75+</t>
  </si>
  <si>
    <t>45-64</t>
  </si>
  <si>
    <t>25-44</t>
  </si>
  <si>
    <t>01</t>
  </si>
  <si>
    <t>All rta</t>
  </si>
  <si>
    <t>02</t>
  </si>
  <si>
    <t>03</t>
  </si>
  <si>
    <t>04</t>
  </si>
  <si>
    <t>05</t>
  </si>
  <si>
    <t>06</t>
  </si>
  <si>
    <t>07</t>
  </si>
  <si>
    <t>08</t>
  </si>
  <si>
    <t>09</t>
  </si>
  <si>
    <t>10</t>
  </si>
  <si>
    <t>11</t>
  </si>
  <si>
    <t>50</t>
  </si>
  <si>
    <t>12</t>
  </si>
  <si>
    <t>Aberdeen City Community Health Partnership</t>
  </si>
  <si>
    <t>13</t>
  </si>
  <si>
    <t>Aberdeenshire Community Health Partnership</t>
  </si>
  <si>
    <t>38</t>
  </si>
  <si>
    <t>Angus Community Health Partnership</t>
  </si>
  <si>
    <t>25</t>
  </si>
  <si>
    <t>Argyll &amp; Bute Community Health Partnership</t>
  </si>
  <si>
    <t>Clackmannanshire Community Health Partnership</t>
  </si>
  <si>
    <t>Dumfries &amp; Galloway Community Health Partnership</t>
  </si>
  <si>
    <t>39</t>
  </si>
  <si>
    <t>Dundee Community Health Partnership</t>
  </si>
  <si>
    <t>Dunfermline &amp; West Fife Community Health Partnership</t>
  </si>
  <si>
    <t>East Ayrshire Community Health Partnership</t>
  </si>
  <si>
    <t>15</t>
  </si>
  <si>
    <t>East Dunbartonshire Community Health Partnership</t>
  </si>
  <si>
    <t>31</t>
  </si>
  <si>
    <t>East Lothian Community Health Partnership</t>
  </si>
  <si>
    <t>17</t>
  </si>
  <si>
    <t>East Renfrewshire Community Health &amp; Care Partners</t>
  </si>
  <si>
    <t>42</t>
  </si>
  <si>
    <t>Edinburgh Community Health Partnership</t>
  </si>
  <si>
    <t>Falkirk Community Health Partnership</t>
  </si>
  <si>
    <t>43</t>
  </si>
  <si>
    <t>Glasgow City Community Health Partnership</t>
  </si>
  <si>
    <t>Glenrothes &amp; North East Fife Community Health Partnership</t>
  </si>
  <si>
    <t>44</t>
  </si>
  <si>
    <t>Highland Health &amp; Social Care Partnership</t>
  </si>
  <si>
    <t>18</t>
  </si>
  <si>
    <t>Inverclyde Community Health Partnership</t>
  </si>
  <si>
    <t>Kirkcaldy &amp; Levenmouth Community Health Partnership</t>
  </si>
  <si>
    <t>32</t>
  </si>
  <si>
    <t>Midlothian Community Health Partnership</t>
  </si>
  <si>
    <t>14</t>
  </si>
  <si>
    <t>Moray Community Health &amp; Social Care Partnership</t>
  </si>
  <si>
    <t>North Ayrshire Community Health Partnership</t>
  </si>
  <si>
    <t>29</t>
  </si>
  <si>
    <t>North Lanarkshire Community Health Partnership</t>
  </si>
  <si>
    <t>36</t>
  </si>
  <si>
    <t>Orkney Community Health Partnership</t>
  </si>
  <si>
    <t>40</t>
  </si>
  <si>
    <t>Perth &amp; Kinross Community Health Partnership</t>
  </si>
  <si>
    <t>20</t>
  </si>
  <si>
    <t>Renfrewshire Community Health Partnership</t>
  </si>
  <si>
    <t>Scottish Borders Community Health &amp; Care Partnership</t>
  </si>
  <si>
    <t>37</t>
  </si>
  <si>
    <t>Shetland Community Health Partnership</t>
  </si>
  <si>
    <t>South Ayrshire Community Health Partnership</t>
  </si>
  <si>
    <t>30</t>
  </si>
  <si>
    <t>South Lanarkshire Community Health Partnership</t>
  </si>
  <si>
    <t>Stirling Community Health Partnership</t>
  </si>
  <si>
    <t>23</t>
  </si>
  <si>
    <t>West Dunbartonshire Community Health Partnership</t>
  </si>
  <si>
    <t>35</t>
  </si>
  <si>
    <t>West Lothian Community Health &amp; Care Partnership</t>
  </si>
  <si>
    <t>41</t>
  </si>
  <si>
    <t>Western Isles Community Health Partnership</t>
  </si>
  <si>
    <t>Source: PHS Scotland (SMR01)</t>
  </si>
  <si>
    <t>All patients (total assaults)</t>
  </si>
  <si>
    <t>Males (total assaults)</t>
  </si>
  <si>
    <t>Females (total assaults)</t>
  </si>
  <si>
    <t>Emergency hospital admissions and deaths as a result of assaults</t>
  </si>
  <si>
    <t>(Deaths in Scotland)</t>
  </si>
  <si>
    <t>(Deaths by NHS Board)</t>
  </si>
  <si>
    <t>Notes (for deaths)</t>
  </si>
  <si>
    <t>These statistics are derived from death registrations with National Records of Scotland.</t>
  </si>
  <si>
    <t xml:space="preserve">Data is presented for calendar year of death registration. </t>
  </si>
  <si>
    <t>ICD10 code</t>
  </si>
  <si>
    <t xml:space="preserve">All assaults </t>
  </si>
  <si>
    <t>X85-Y09</t>
  </si>
  <si>
    <t>X99</t>
  </si>
  <si>
    <t xml:space="preserve">Other in range X85-Y09, </t>
  </si>
  <si>
    <t>that is not included in any of the other categories in the table.</t>
  </si>
  <si>
    <t>Assault admissions a - Emergency hospital admissions in Scotland as a result of an assault,</t>
  </si>
  <si>
    <t>Assault admissions b (Both Sexes) - Emergency hospital admissions by NHS Board of residence as a result of an assault,</t>
  </si>
  <si>
    <t>Assault deaths a - Deaths in Scotland as a result of an assault,</t>
  </si>
  <si>
    <t>year ending 31 December</t>
  </si>
  <si>
    <t>by sex, year ending 31 December</t>
  </si>
  <si>
    <t>Deaths from assault</t>
  </si>
  <si>
    <t>Rate per 100,000</t>
  </si>
  <si>
    <t>Source: National Records of Scotland</t>
  </si>
  <si>
    <t>Males (total deaths from assault)</t>
  </si>
  <si>
    <t>All patients (total deaths from assault)</t>
  </si>
  <si>
    <t>Females (total deaths from assault)</t>
  </si>
  <si>
    <t xml:space="preserve">    Emergency hospital admissions in Scotland, as a result of an assault,</t>
  </si>
  <si>
    <t xml:space="preserve"> Emergency hospital admissions in Scotland, as a result of an assault by sharp object,</t>
  </si>
  <si>
    <t>Male total deaths from assault rate</t>
  </si>
  <si>
    <t>Female total deaths from assault rate</t>
  </si>
  <si>
    <t xml:space="preserve">    Deaths rate in Scotland, as a result of an assault,</t>
  </si>
  <si>
    <t>This data is based on year of discharge and the financial years run from 1st April to 31st March.</t>
  </si>
  <si>
    <t>NHS boards based on the boundaries as at 1st April 2019.</t>
  </si>
  <si>
    <t>The following emergency hospital admission type codes and ICD10 (International Classification of Diseases, 10th Revision) codes in any of the 6 diagnosis positions at 3 digit level are used for identifying emergency hospital admissions due to assault:</t>
  </si>
  <si>
    <t>SMR01 completeness varies across health boards. See below link to data completeness for more information.</t>
  </si>
  <si>
    <t>SMR Completeness</t>
  </si>
  <si>
    <t xml:space="preserve">Please note this release includes the initial months of Scotland going into emergency measures due to COVID-19. </t>
  </si>
  <si>
    <t xml:space="preserve">During this pandemic, NHS Boards, hospitals, and healthcare providers have been required to change their normal way of working to manage their COVID-19 response. </t>
  </si>
  <si>
    <t>As such, this will have a direct impact on the volume of hospital activity and trends observed.</t>
  </si>
  <si>
    <t>1. For the definition of assault, please refer to the ‘Contents &amp; Notes’ page.</t>
  </si>
  <si>
    <t>3. The populations are based on the most relevant mid-year population estimates i.e. financial year 2019/20 will use the 2019 mid-year estimate.</t>
  </si>
  <si>
    <t>2. Total may not equal the sum of individual injuries as a person may be admitted with more than one type of injury.</t>
  </si>
  <si>
    <t xml:space="preserve">The figures shown are for deaths occurring in, and registered in, Scotland. They will include a small proportion of deaths for persons who were not resident </t>
  </si>
  <si>
    <t xml:space="preserve">in Scotland, and exclude deaths of residents of Scotland occurring outwith Scotland.  </t>
  </si>
  <si>
    <t>Data is presented for all deaths from unintentional injury and by cause of injury. The ICD10 (ICD10): International Statistical Classification of Diseases and Related Health Problems, 10th Revision codes used are shown below, based on the main cause of death.</t>
  </si>
  <si>
    <t>using the most appropriate estimate for each calendar year. For example, rates for calendar year 2019 use  the estimated population in 2019.</t>
  </si>
  <si>
    <t>2. The populations are based on the most relevant mid-year population estimates i.e. calendar year 2019 will use the 2019 mid-year estimate.</t>
  </si>
  <si>
    <t>Notes</t>
  </si>
  <si>
    <t>Admissions_a</t>
  </si>
  <si>
    <t>Admissions_b</t>
  </si>
  <si>
    <t>Deaths_a</t>
  </si>
  <si>
    <t>Deaths_b</t>
  </si>
  <si>
    <t>Ayrshire and Arran</t>
  </si>
  <si>
    <t>Dumfries and Galloway</t>
  </si>
  <si>
    <t>Greater Glasgow and Clyde</t>
  </si>
  <si>
    <t>(Emergency admissions to hospital by NHS Board of residence)</t>
  </si>
  <si>
    <t>Extract date: 23/09/2021</t>
  </si>
  <si>
    <t>NHS boards of residence based on the boundaries as at 1st April 2019.</t>
  </si>
  <si>
    <t>The population estimates used in the calculation of rates are based on National Records of Scotland 2020 mid year population estimates, using the most appropriate estimate for each financial year. For example, rates for financial year 2017/18 use the estimated population in 2017.</t>
  </si>
  <si>
    <t xml:space="preserve">The population estimates used in the calculation of rates are based on National Records of Scotland 2020 mid year population estimates, </t>
  </si>
  <si>
    <t>2020/21</t>
  </si>
  <si>
    <t xml:space="preserve">    for all ages, by sex, from 2011/12 to 2020/21</t>
  </si>
  <si>
    <t xml:space="preserve"> for all ages, by sex, from 2011/12 to 2020/21</t>
  </si>
  <si>
    <t xml:space="preserve">    for all ages, by sex, from 2011 to 2020</t>
  </si>
  <si>
    <t>hbsyra</t>
  </si>
  <si>
    <t>assault_all</t>
  </si>
  <si>
    <t>knife</t>
  </si>
  <si>
    <t>other_assault</t>
  </si>
  <si>
    <t>assault_rate</t>
  </si>
  <si>
    <t>knife_rate</t>
  </si>
  <si>
    <t>other_rate</t>
  </si>
  <si>
    <t>NHS Ayrshire and Arran32011/1211</t>
  </si>
  <si>
    <t>423</t>
  </si>
  <si>
    <t>75</t>
  </si>
  <si>
    <t>350</t>
  </si>
  <si>
    <t>113.2</t>
  </si>
  <si>
    <t>20.1</t>
  </si>
  <si>
    <t>93.6</t>
  </si>
  <si>
    <t>NHS Ayrshire and Arran32012/1311</t>
  </si>
  <si>
    <t>323</t>
  </si>
  <si>
    <t>68</t>
  </si>
  <si>
    <t>258</t>
  </si>
  <si>
    <t>86.5</t>
  </si>
  <si>
    <t>18.2</t>
  </si>
  <si>
    <t>69.1</t>
  </si>
  <si>
    <t>NHS Ayrshire and Arran32013/1411</t>
  </si>
  <si>
    <t>281</t>
  </si>
  <si>
    <t>231</t>
  </si>
  <si>
    <t>75.5</t>
  </si>
  <si>
    <t>13.4</t>
  </si>
  <si>
    <t>62.1</t>
  </si>
  <si>
    <t>NHS Ayrshire and Arran32014/1511</t>
  </si>
  <si>
    <t>233</t>
  </si>
  <si>
    <t>48</t>
  </si>
  <si>
    <t>189</t>
  </si>
  <si>
    <t>62.8</t>
  </si>
  <si>
    <t>12.9</t>
  </si>
  <si>
    <t>50.9</t>
  </si>
  <si>
    <t>NHS Ayrshire and Arran32015/1611</t>
  </si>
  <si>
    <t>180</t>
  </si>
  <si>
    <t>145</t>
  </si>
  <si>
    <t>48.6</t>
  </si>
  <si>
    <t>9.4</t>
  </si>
  <si>
    <t>39.1</t>
  </si>
  <si>
    <t>NHS Ayrshire and Arran32016/1711</t>
  </si>
  <si>
    <t>151</t>
  </si>
  <si>
    <t>113</t>
  </si>
  <si>
    <t>40.7</t>
  </si>
  <si>
    <t>10.5</t>
  </si>
  <si>
    <t>30.5</t>
  </si>
  <si>
    <t>NHS Ayrshire and Arran32017/1811</t>
  </si>
  <si>
    <t>152</t>
  </si>
  <si>
    <t>125</t>
  </si>
  <si>
    <t>7.8</t>
  </si>
  <si>
    <t>33.7</t>
  </si>
  <si>
    <t>NHS Ayrshire and Arran32018/1911</t>
  </si>
  <si>
    <t>182</t>
  </si>
  <si>
    <t>150</t>
  </si>
  <si>
    <t>49.2</t>
  </si>
  <si>
    <t>8.7</t>
  </si>
  <si>
    <t>40.6</t>
  </si>
  <si>
    <t>NHS Ayrshire and Arran32019/2011</t>
  </si>
  <si>
    <t>134</t>
  </si>
  <si>
    <t>100</t>
  </si>
  <si>
    <t>36.3</t>
  </si>
  <si>
    <t>9.5</t>
  </si>
  <si>
    <t>27.1</t>
  </si>
  <si>
    <t>NHS Ayrshire and Arran32020/2111</t>
  </si>
  <si>
    <t>130</t>
  </si>
  <si>
    <t>33</t>
  </si>
  <si>
    <t>99</t>
  </si>
  <si>
    <t>35.3</t>
  </si>
  <si>
    <t>9</t>
  </si>
  <si>
    <t>26.9</t>
  </si>
  <si>
    <t>NHS Borders32011/1211</t>
  </si>
  <si>
    <t>91</t>
  </si>
  <si>
    <t>82</t>
  </si>
  <si>
    <t>79.9</t>
  </si>
  <si>
    <t>7.9</t>
  </si>
  <si>
    <t>72</t>
  </si>
  <si>
    <t>NHS Borders32012/1311</t>
  </si>
  <si>
    <t>6</t>
  </si>
  <si>
    <t>5.3</t>
  </si>
  <si>
    <t>38.7</t>
  </si>
  <si>
    <t>NHS Borders32013/1411</t>
  </si>
  <si>
    <t>69</t>
  </si>
  <si>
    <t>7</t>
  </si>
  <si>
    <t>63</t>
  </si>
  <si>
    <t>60.6</t>
  </si>
  <si>
    <t>6.1</t>
  </si>
  <si>
    <t>55.3</t>
  </si>
  <si>
    <t>NHS Borders32014/1511</t>
  </si>
  <si>
    <t>*</t>
  </si>
  <si>
    <t>37.7</t>
  </si>
  <si>
    <t>NHS Borders32015/1611</t>
  </si>
  <si>
    <t>NHS Borders32016/1711</t>
  </si>
  <si>
    <t>41.9</t>
  </si>
  <si>
    <t>NHS Borders32017/1811</t>
  </si>
  <si>
    <t>30.4</t>
  </si>
  <si>
    <t>NHS Borders32018/1911</t>
  </si>
  <si>
    <t>32.1</t>
  </si>
  <si>
    <t>NHS Borders32019/2011</t>
  </si>
  <si>
    <t>26.8</t>
  </si>
  <si>
    <t>NHS Borders32020/2111</t>
  </si>
  <si>
    <t>NHS Dumfries and Galloway32011/1211</t>
  </si>
  <si>
    <t>57</t>
  </si>
  <si>
    <t>37.6</t>
  </si>
  <si>
    <t>8.6</t>
  </si>
  <si>
    <t>29.1</t>
  </si>
  <si>
    <t>NHS Dumfries and Galloway32012/1311</t>
  </si>
  <si>
    <t>54</t>
  </si>
  <si>
    <t>35.8</t>
  </si>
  <si>
    <t>9.9</t>
  </si>
  <si>
    <t>25.9</t>
  </si>
  <si>
    <t>NHS Dumfries and Galloway32013/1411</t>
  </si>
  <si>
    <t>28.6</t>
  </si>
  <si>
    <t>4</t>
  </si>
  <si>
    <t>24.6</t>
  </si>
  <si>
    <t>NHS Dumfries and Galloway32014/1511</t>
  </si>
  <si>
    <t>26</t>
  </si>
  <si>
    <t>NHS Dumfries and Galloway32015/1611</t>
  </si>
  <si>
    <t>6.7</t>
  </si>
  <si>
    <t>25.4</t>
  </si>
  <si>
    <t>NHS Dumfries and Galloway32016/1711</t>
  </si>
  <si>
    <t>27</t>
  </si>
  <si>
    <t>18.1</t>
  </si>
  <si>
    <t>NHS Dumfries and Galloway32017/1811</t>
  </si>
  <si>
    <t>5</t>
  </si>
  <si>
    <t>23.5</t>
  </si>
  <si>
    <t>3.4</t>
  </si>
  <si>
    <t>NHS Dumfries and Galloway32018/1911</t>
  </si>
  <si>
    <t>20.8</t>
  </si>
  <si>
    <t>NHS Dumfries and Galloway32019/2011</t>
  </si>
  <si>
    <t>21.5</t>
  </si>
  <si>
    <t>NHS Dumfries and Galloway32020/2111</t>
  </si>
  <si>
    <t>13.5</t>
  </si>
  <si>
    <t>10.1</t>
  </si>
  <si>
    <t>NHS Fife32011/1211</t>
  </si>
  <si>
    <t>242</t>
  </si>
  <si>
    <t>22</t>
  </si>
  <si>
    <t>221</t>
  </si>
  <si>
    <t>66.2</t>
  </si>
  <si>
    <t>60.5</t>
  </si>
  <si>
    <t>NHS Fife32012/1311</t>
  </si>
  <si>
    <t>227</t>
  </si>
  <si>
    <t>24</t>
  </si>
  <si>
    <t>205</t>
  </si>
  <si>
    <t>62</t>
  </si>
  <si>
    <t>6.6</t>
  </si>
  <si>
    <t>56</t>
  </si>
  <si>
    <t>NHS Fife32013/1411</t>
  </si>
  <si>
    <t>210</t>
  </si>
  <si>
    <t>186</t>
  </si>
  <si>
    <t>57.2</t>
  </si>
  <si>
    <t>6.8</t>
  </si>
  <si>
    <t>50.7</t>
  </si>
  <si>
    <t>NHS Fife32014/1511</t>
  </si>
  <si>
    <t>163</t>
  </si>
  <si>
    <t>44.4</t>
  </si>
  <si>
    <t>3.3</t>
  </si>
  <si>
    <t>41.1</t>
  </si>
  <si>
    <t>NHS Fife32015/1611</t>
  </si>
  <si>
    <t>169</t>
  </si>
  <si>
    <t>156</t>
  </si>
  <si>
    <t>45.9</t>
  </si>
  <si>
    <t>3.5</t>
  </si>
  <si>
    <t>42.4</t>
  </si>
  <si>
    <t>NHS Fife32016/1711</t>
  </si>
  <si>
    <t>179</t>
  </si>
  <si>
    <t>21</t>
  </si>
  <si>
    <t>160</t>
  </si>
  <si>
    <t>48.3</t>
  </si>
  <si>
    <t>5.7</t>
  </si>
  <si>
    <t>43.2</t>
  </si>
  <si>
    <t>NHS Fife32017/1811</t>
  </si>
  <si>
    <t>157</t>
  </si>
  <si>
    <t>146</t>
  </si>
  <si>
    <t>42.3</t>
  </si>
  <si>
    <t>3.2</t>
  </si>
  <si>
    <t>39.3</t>
  </si>
  <si>
    <t>NHS Fife32018/1911</t>
  </si>
  <si>
    <t>48.1</t>
  </si>
  <si>
    <t>5.9</t>
  </si>
  <si>
    <t>NHS Fife32019/2011</t>
  </si>
  <si>
    <t>142</t>
  </si>
  <si>
    <t>43.6</t>
  </si>
  <si>
    <t>NHS Fife32020/2111</t>
  </si>
  <si>
    <t>149</t>
  </si>
  <si>
    <t>131</t>
  </si>
  <si>
    <t>39.8</t>
  </si>
  <si>
    <t>5.6</t>
  </si>
  <si>
    <t>NHS Forth Valley32011/1211</t>
  </si>
  <si>
    <t>118</t>
  </si>
  <si>
    <t>106</t>
  </si>
  <si>
    <t>39.6</t>
  </si>
  <si>
    <t>35.6</t>
  </si>
  <si>
    <t>NHS Forth Valley32012/1311</t>
  </si>
  <si>
    <t>76</t>
  </si>
  <si>
    <t>8</t>
  </si>
  <si>
    <t>2.7</t>
  </si>
  <si>
    <t>22.7</t>
  </si>
  <si>
    <t>NHS Forth Valley32013/1411</t>
  </si>
  <si>
    <t>84</t>
  </si>
  <si>
    <t>71</t>
  </si>
  <si>
    <t>28</t>
  </si>
  <si>
    <t>4.3</t>
  </si>
  <si>
    <t>23.7</t>
  </si>
  <si>
    <t>NHS Forth Valley32014/1511</t>
  </si>
  <si>
    <t>74</t>
  </si>
  <si>
    <t>67</t>
  </si>
  <si>
    <t>22.3</t>
  </si>
  <si>
    <t>NHS Forth Valley32015/1611</t>
  </si>
  <si>
    <t>19</t>
  </si>
  <si>
    <t>22.5</t>
  </si>
  <si>
    <t>6.3</t>
  </si>
  <si>
    <t>16.5</t>
  </si>
  <si>
    <t>NHS Forth Valley32016/1711</t>
  </si>
  <si>
    <t>70</t>
  </si>
  <si>
    <t>4.6</t>
  </si>
  <si>
    <t>18.4</t>
  </si>
  <si>
    <t>NHS Forth Valley32017/1811</t>
  </si>
  <si>
    <t>122</t>
  </si>
  <si>
    <t>103</t>
  </si>
  <si>
    <t>39.9</t>
  </si>
  <si>
    <t>6.5</t>
  </si>
  <si>
    <t>NHS Forth Valley32018/1911</t>
  </si>
  <si>
    <t>114</t>
  </si>
  <si>
    <t>89</t>
  </si>
  <si>
    <t>37.2</t>
  </si>
  <si>
    <t>8.2</t>
  </si>
  <si>
    <t>NHS Forth Valley32019/2011</t>
  </si>
  <si>
    <t>94</t>
  </si>
  <si>
    <t>16</t>
  </si>
  <si>
    <t>79</t>
  </si>
  <si>
    <t>30.7</t>
  </si>
  <si>
    <t>5.2</t>
  </si>
  <si>
    <t>25.8</t>
  </si>
  <si>
    <t>NHS Forth Valley32020/2111</t>
  </si>
  <si>
    <t>3.6</t>
  </si>
  <si>
    <t>20.6</t>
  </si>
  <si>
    <t>NHS Grampian32011/1211</t>
  </si>
  <si>
    <t>384</t>
  </si>
  <si>
    <t>359</t>
  </si>
  <si>
    <t>67.4</t>
  </si>
  <si>
    <t>4.4</t>
  </si>
  <si>
    <t>NHS Grampian32012/1311</t>
  </si>
  <si>
    <t>292</t>
  </si>
  <si>
    <t>265</t>
  </si>
  <si>
    <t>4.7</t>
  </si>
  <si>
    <t>46.2</t>
  </si>
  <si>
    <t>NHS Grampian32013/1411</t>
  </si>
  <si>
    <t>223</t>
  </si>
  <si>
    <t>197</t>
  </si>
  <si>
    <t>38.5</t>
  </si>
  <si>
    <t>4.5</t>
  </si>
  <si>
    <t>34</t>
  </si>
  <si>
    <t>NHS Grampian32014/1511</t>
  </si>
  <si>
    <t>206</t>
  </si>
  <si>
    <t>195</t>
  </si>
  <si>
    <t>2.2</t>
  </si>
  <si>
    <t>33.4</t>
  </si>
  <si>
    <t>NHS Grampian32015/1611</t>
  </si>
  <si>
    <t>187</t>
  </si>
  <si>
    <t>168</t>
  </si>
  <si>
    <t>31.8</t>
  </si>
  <si>
    <t>NHS Grampian32016/1711</t>
  </si>
  <si>
    <t>196</t>
  </si>
  <si>
    <t>181</t>
  </si>
  <si>
    <t>33.3</t>
  </si>
  <si>
    <t>2.6</t>
  </si>
  <si>
    <t>30.8</t>
  </si>
  <si>
    <t>NHS Grampian32017/1811</t>
  </si>
  <si>
    <t>208</t>
  </si>
  <si>
    <t>191</t>
  </si>
  <si>
    <t>35.5</t>
  </si>
  <si>
    <t>32.6</t>
  </si>
  <si>
    <t>NHS Grampian32018/1911</t>
  </si>
  <si>
    <t>165</t>
  </si>
  <si>
    <t>2.9</t>
  </si>
  <si>
    <t>28.2</t>
  </si>
  <si>
    <t>NHS Grampian32019/2011</t>
  </si>
  <si>
    <t>173</t>
  </si>
  <si>
    <t>161</t>
  </si>
  <si>
    <t>29.5</t>
  </si>
  <si>
    <t>2</t>
  </si>
  <si>
    <t>27.5</t>
  </si>
  <si>
    <t>NHS Grampian32020/2111</t>
  </si>
  <si>
    <t>140</t>
  </si>
  <si>
    <t>127</t>
  </si>
  <si>
    <t>23.9</t>
  </si>
  <si>
    <t>21.7</t>
  </si>
  <si>
    <t>NHS Greater Glasgow and Clyde32011/1211</t>
  </si>
  <si>
    <t>1515</t>
  </si>
  <si>
    <t>493</t>
  </si>
  <si>
    <t>1035</t>
  </si>
  <si>
    <t>133.4</t>
  </si>
  <si>
    <t>43.4</t>
  </si>
  <si>
    <t>91.2</t>
  </si>
  <si>
    <t>NHS Greater Glasgow and Clyde32012/1311</t>
  </si>
  <si>
    <t>1100</t>
  </si>
  <si>
    <t>305</t>
  </si>
  <si>
    <t>802</t>
  </si>
  <si>
    <t>96.7</t>
  </si>
  <si>
    <t>70.5</t>
  </si>
  <si>
    <t>NHS Greater Glasgow and Clyde32013/1411</t>
  </si>
  <si>
    <t>948</t>
  </si>
  <si>
    <t>289</t>
  </si>
  <si>
    <t>665</t>
  </si>
  <si>
    <t>83.3</t>
  </si>
  <si>
    <t>58.4</t>
  </si>
  <si>
    <t>NHS Greater Glasgow and Clyde32014/1511</t>
  </si>
  <si>
    <t>738</t>
  </si>
  <si>
    <t>257</t>
  </si>
  <si>
    <t>487</t>
  </si>
  <si>
    <t>64.6</t>
  </si>
  <si>
    <t>42.6</t>
  </si>
  <si>
    <t>NHS Greater Glasgow and Clyde32015/1611</t>
  </si>
  <si>
    <t>777</t>
  </si>
  <si>
    <t>284</t>
  </si>
  <si>
    <t>496</t>
  </si>
  <si>
    <t>67.6</t>
  </si>
  <si>
    <t>24.7</t>
  </si>
  <si>
    <t>43.1</t>
  </si>
  <si>
    <t>NHS Greater Glasgow and Clyde32016/1711</t>
  </si>
  <si>
    <t>809</t>
  </si>
  <si>
    <t>548</t>
  </si>
  <si>
    <t>69.7</t>
  </si>
  <si>
    <t>22.8</t>
  </si>
  <si>
    <t>47.2</t>
  </si>
  <si>
    <t>NHS Greater Glasgow and Clyde32017/1811</t>
  </si>
  <si>
    <t>769</t>
  </si>
  <si>
    <t>295</t>
  </si>
  <si>
    <t>481</t>
  </si>
  <si>
    <t>65.8</t>
  </si>
  <si>
    <t>25.2</t>
  </si>
  <si>
    <t>NHS Greater Glasgow and Clyde32018/1911</t>
  </si>
  <si>
    <t>859</t>
  </si>
  <si>
    <t>302</t>
  </si>
  <si>
    <t>563</t>
  </si>
  <si>
    <t>73.1</t>
  </si>
  <si>
    <t>25.7</t>
  </si>
  <si>
    <t>47.9</t>
  </si>
  <si>
    <t>NHS Greater Glasgow and Clyde32019/2011</t>
  </si>
  <si>
    <t>723</t>
  </si>
  <si>
    <t>251</t>
  </si>
  <si>
    <t>475</t>
  </si>
  <si>
    <t>61.1</t>
  </si>
  <si>
    <t>21.2</t>
  </si>
  <si>
    <t>40.1</t>
  </si>
  <si>
    <t>NHS Greater Glasgow and Clyde32020/2111</t>
  </si>
  <si>
    <t>558</t>
  </si>
  <si>
    <t>214</t>
  </si>
  <si>
    <t>346</t>
  </si>
  <si>
    <t>47.1</t>
  </si>
  <si>
    <t>29.2</t>
  </si>
  <si>
    <t>NHS Highland32011/1211</t>
  </si>
  <si>
    <t>162</t>
  </si>
  <si>
    <t>50.4</t>
  </si>
  <si>
    <t>46.3</t>
  </si>
  <si>
    <t>NHS Highland32012/1311</t>
  </si>
  <si>
    <t>148</t>
  </si>
  <si>
    <t>135</t>
  </si>
  <si>
    <t>42.2</t>
  </si>
  <si>
    <t>NHS Highland32013/1411</t>
  </si>
  <si>
    <t>95</t>
  </si>
  <si>
    <t>29.6</t>
  </si>
  <si>
    <t>NHS Highland32014/1511</t>
  </si>
  <si>
    <t>81</t>
  </si>
  <si>
    <t>25.3</t>
  </si>
  <si>
    <t>23.1</t>
  </si>
  <si>
    <t>NHS Highland32015/1611</t>
  </si>
  <si>
    <t>73</t>
  </si>
  <si>
    <t>60</t>
  </si>
  <si>
    <t>18.7</t>
  </si>
  <si>
    <t>NHS Highland32016/1711</t>
  </si>
  <si>
    <t>47</t>
  </si>
  <si>
    <t>14.6</t>
  </si>
  <si>
    <t>1.6</t>
  </si>
  <si>
    <t>NHS Highland32017/1811</t>
  </si>
  <si>
    <t>58</t>
  </si>
  <si>
    <t>46</t>
  </si>
  <si>
    <t>3.7</t>
  </si>
  <si>
    <t>14.3</t>
  </si>
  <si>
    <t>NHS Highland32018/1911</t>
  </si>
  <si>
    <t>66</t>
  </si>
  <si>
    <t>23.6</t>
  </si>
  <si>
    <t>20.5</t>
  </si>
  <si>
    <t>NHS Highland32019/2011</t>
  </si>
  <si>
    <t>59</t>
  </si>
  <si>
    <t>18.3</t>
  </si>
  <si>
    <t>16.8</t>
  </si>
  <si>
    <t>NHS Highland32020/2111</t>
  </si>
  <si>
    <t>NHS Lanarkshire32011/1211</t>
  </si>
  <si>
    <t>518</t>
  </si>
  <si>
    <t>129</t>
  </si>
  <si>
    <t>389</t>
  </si>
  <si>
    <t>79.5</t>
  </si>
  <si>
    <t>19.8</t>
  </si>
  <si>
    <t>59.7</t>
  </si>
  <si>
    <t>NHS Lanarkshire32012/1311</t>
  </si>
  <si>
    <t>435</t>
  </si>
  <si>
    <t>352</t>
  </si>
  <si>
    <t>66.7</t>
  </si>
  <si>
    <t>NHS Lanarkshire32013/1411</t>
  </si>
  <si>
    <t>431</t>
  </si>
  <si>
    <t>357</t>
  </si>
  <si>
    <t>11.6</t>
  </si>
  <si>
    <t>54.7</t>
  </si>
  <si>
    <t>NHS Lanarkshire32014/1511</t>
  </si>
  <si>
    <t>351</t>
  </si>
  <si>
    <t>108</t>
  </si>
  <si>
    <t>243</t>
  </si>
  <si>
    <t>53.7</t>
  </si>
  <si>
    <t>NHS Lanarkshire32015/1611</t>
  </si>
  <si>
    <t>98</t>
  </si>
  <si>
    <t>260</t>
  </si>
  <si>
    <t>54.5</t>
  </si>
  <si>
    <t>39.7</t>
  </si>
  <si>
    <t>NHS Lanarkshire32016/1711</t>
  </si>
  <si>
    <t>11.4</t>
  </si>
  <si>
    <t>38.2</t>
  </si>
  <si>
    <t>NHS Lanarkshire32017/1811</t>
  </si>
  <si>
    <t>338</t>
  </si>
  <si>
    <t>51.4</t>
  </si>
  <si>
    <t>14.4</t>
  </si>
  <si>
    <t>36.9</t>
  </si>
  <si>
    <t>NHS Lanarkshire32018/1911</t>
  </si>
  <si>
    <t>411</t>
  </si>
  <si>
    <t>62.3</t>
  </si>
  <si>
    <t>40.2</t>
  </si>
  <si>
    <t>NHS Lanarkshire32019/2011</t>
  </si>
  <si>
    <t>354</t>
  </si>
  <si>
    <t>115</t>
  </si>
  <si>
    <t>53.5</t>
  </si>
  <si>
    <t>17.4</t>
  </si>
  <si>
    <t>36.6</t>
  </si>
  <si>
    <t>NHS Lanarkshire32020/2111</t>
  </si>
  <si>
    <t>291</t>
  </si>
  <si>
    <t>193</t>
  </si>
  <si>
    <t>15.1</t>
  </si>
  <si>
    <t>NHS Lothian32011/1211</t>
  </si>
  <si>
    <t>607</t>
  </si>
  <si>
    <t>97</t>
  </si>
  <si>
    <t>514</t>
  </si>
  <si>
    <t>72.6</t>
  </si>
  <si>
    <t>61.4</t>
  </si>
  <si>
    <t>NHS Lothian32012/1311</t>
  </si>
  <si>
    <t>490</t>
  </si>
  <si>
    <t>65</t>
  </si>
  <si>
    <t>427</t>
  </si>
  <si>
    <t>58.1</t>
  </si>
  <si>
    <t>7.7</t>
  </si>
  <si>
    <t>50.6</t>
  </si>
  <si>
    <t>NHS Lothian32013/1411</t>
  </si>
  <si>
    <t>507</t>
  </si>
  <si>
    <t>441</t>
  </si>
  <si>
    <t>51.9</t>
  </si>
  <si>
    <t>NHS Lothian32014/1511</t>
  </si>
  <si>
    <t>442</t>
  </si>
  <si>
    <t>51</t>
  </si>
  <si>
    <t>392</t>
  </si>
  <si>
    <t>51.5</t>
  </si>
  <si>
    <t>45.7</t>
  </si>
  <si>
    <t>NHS Lothian32015/1611</t>
  </si>
  <si>
    <t>403</t>
  </si>
  <si>
    <t>349</t>
  </si>
  <si>
    <t>46.4</t>
  </si>
  <si>
    <t>NHS Lothian32016/1711</t>
  </si>
  <si>
    <t>342</t>
  </si>
  <si>
    <t>61</t>
  </si>
  <si>
    <t>285</t>
  </si>
  <si>
    <t>38.9</t>
  </si>
  <si>
    <t>6.9</t>
  </si>
  <si>
    <t>32.4</t>
  </si>
  <si>
    <t>NHS Lothian32017/1811</t>
  </si>
  <si>
    <t>348</t>
  </si>
  <si>
    <t>304</t>
  </si>
  <si>
    <t>4.9</t>
  </si>
  <si>
    <t>34.2</t>
  </si>
  <si>
    <t>NHS Lothian32018/1911</t>
  </si>
  <si>
    <t>364</t>
  </si>
  <si>
    <t>297</t>
  </si>
  <si>
    <t>40.5</t>
  </si>
  <si>
    <t>33.1</t>
  </si>
  <si>
    <t>NHS Lothian32019/2011</t>
  </si>
  <si>
    <t>52</t>
  </si>
  <si>
    <t>307</t>
  </si>
  <si>
    <t>33.8</t>
  </si>
  <si>
    <t>NHS Lothian32020/2111</t>
  </si>
  <si>
    <t>298</t>
  </si>
  <si>
    <t>53</t>
  </si>
  <si>
    <t>248</t>
  </si>
  <si>
    <t>32.7</t>
  </si>
  <si>
    <t>5.8</t>
  </si>
  <si>
    <t>27.2</t>
  </si>
  <si>
    <t>NHS Orkney32011/1211</t>
  </si>
  <si>
    <t>0</t>
  </si>
  <si>
    <t>37.3</t>
  </si>
  <si>
    <t>NHS Orkney32012/1311</t>
  </si>
  <si>
    <t>27.9</t>
  </si>
  <si>
    <t>NHS Orkney32013/1411</t>
  </si>
  <si>
    <t>NHS Orkney32014/1511</t>
  </si>
  <si>
    <t>NHS Orkney32015/1611</t>
  </si>
  <si>
    <t>NHS Orkney32016/1711</t>
  </si>
  <si>
    <t>NHS Orkney32017/1811</t>
  </si>
  <si>
    <t>NHS Orkney32018/1911</t>
  </si>
  <si>
    <t>NHS Orkney32019/2011</t>
  </si>
  <si>
    <t>NHS Orkney32020/2111</t>
  </si>
  <si>
    <t>NHS Shetland32011/1211</t>
  </si>
  <si>
    <t>34.4</t>
  </si>
  <si>
    <t>NHS Shetland32012/1311</t>
  </si>
  <si>
    <t>60.3</t>
  </si>
  <si>
    <t>NHS Shetland32013/1411</t>
  </si>
  <si>
    <t>NHS Shetland32014/1511</t>
  </si>
  <si>
    <t>51.7</t>
  </si>
  <si>
    <t>NHS Shetland32015/1611</t>
  </si>
  <si>
    <t>NHS Shetland32016/1711</t>
  </si>
  <si>
    <t>NHS Shetland32017/1811</t>
  </si>
  <si>
    <t>NHS Shetland32018/1911</t>
  </si>
  <si>
    <t>NHS Shetland32019/2011</t>
  </si>
  <si>
    <t>NHS Shetland32020/2111</t>
  </si>
  <si>
    <t>NHS Tayside32011/1211</t>
  </si>
  <si>
    <t>282</t>
  </si>
  <si>
    <t>232</t>
  </si>
  <si>
    <t>68.7</t>
  </si>
  <si>
    <t>12.4</t>
  </si>
  <si>
    <t>56.6</t>
  </si>
  <si>
    <t>NHS Tayside32012/1311</t>
  </si>
  <si>
    <t>45.2</t>
  </si>
  <si>
    <t>NHS Tayside32013/1411</t>
  </si>
  <si>
    <t>4.1</t>
  </si>
  <si>
    <t>32.8</t>
  </si>
  <si>
    <t>NHS Tayside32014/1511</t>
  </si>
  <si>
    <t>36.5</t>
  </si>
  <si>
    <t>4.8</t>
  </si>
  <si>
    <t>31.7</t>
  </si>
  <si>
    <t>NHS Tayside32015/1611</t>
  </si>
  <si>
    <t>109</t>
  </si>
  <si>
    <t>26.3</t>
  </si>
  <si>
    <t>24.1</t>
  </si>
  <si>
    <t>NHS Tayside32016/1711</t>
  </si>
  <si>
    <t>138</t>
  </si>
  <si>
    <t>126</t>
  </si>
  <si>
    <t>33.2</t>
  </si>
  <si>
    <t>30.3</t>
  </si>
  <si>
    <t>NHS Tayside32017/1811</t>
  </si>
  <si>
    <t>147</t>
  </si>
  <si>
    <t>128</t>
  </si>
  <si>
    <t>NHS Tayside32018/1911</t>
  </si>
  <si>
    <t>31.5</t>
  </si>
  <si>
    <t>25.5</t>
  </si>
  <si>
    <t>NHS Tayside32019/2011</t>
  </si>
  <si>
    <t>37.4</t>
  </si>
  <si>
    <t>5.5</t>
  </si>
  <si>
    <t>NHS Tayside32020/2111</t>
  </si>
  <si>
    <t>37.5</t>
  </si>
  <si>
    <t>NHS Western Isles32011/1211</t>
  </si>
  <si>
    <t>36.1</t>
  </si>
  <si>
    <t>NHS Western Isles32012/1311</t>
  </si>
  <si>
    <t>54.4</t>
  </si>
  <si>
    <t>NHS Western Isles32013/1411</t>
  </si>
  <si>
    <t>NHS Western Isles32014/1511</t>
  </si>
  <si>
    <t>NHS Western Isles32015/1611</t>
  </si>
  <si>
    <t>NHS Western Isles32016/1711</t>
  </si>
  <si>
    <t>33.5</t>
  </si>
  <si>
    <t>NHS Western Isles32017/1811</t>
  </si>
  <si>
    <t>NHS Western Isles32018/1911</t>
  </si>
  <si>
    <t>29.8</t>
  </si>
  <si>
    <t>NHS Western Isles32019/2011</t>
  </si>
  <si>
    <t>NHS Western Isles32020/2111</t>
  </si>
  <si>
    <t>Scotland12011/1204</t>
  </si>
  <si>
    <t>16.9</t>
  </si>
  <si>
    <t>2.1</t>
  </si>
  <si>
    <t>Scotland12011/1210</t>
  </si>
  <si>
    <t>3753</t>
  </si>
  <si>
    <t>863</t>
  </si>
  <si>
    <t>2908</t>
  </si>
  <si>
    <t>175.9</t>
  </si>
  <si>
    <t>136.3</t>
  </si>
  <si>
    <t>Scotland12011/1211</t>
  </si>
  <si>
    <t>3827</t>
  </si>
  <si>
    <t>872</t>
  </si>
  <si>
    <t>2974</t>
  </si>
  <si>
    <t>148.9</t>
  </si>
  <si>
    <t>33.9</t>
  </si>
  <si>
    <t>115.7</t>
  </si>
  <si>
    <t>Scotland12012/1304</t>
  </si>
  <si>
    <t>9.6</t>
  </si>
  <si>
    <t>Scotland12012/1310</t>
  </si>
  <si>
    <t>2849</t>
  </si>
  <si>
    <t>133.1</t>
  </si>
  <si>
    <t>Scotland12012/1311</t>
  </si>
  <si>
    <t>2891</t>
  </si>
  <si>
    <t>604</t>
  </si>
  <si>
    <t>2302</t>
  </si>
  <si>
    <t>112.2</t>
  </si>
  <si>
    <t>23.4</t>
  </si>
  <si>
    <t>89.3</t>
  </si>
  <si>
    <t>Scotland12013/1404</t>
  </si>
  <si>
    <t>14.9</t>
  </si>
  <si>
    <t>Scotland12013/1410</t>
  </si>
  <si>
    <t>2543</t>
  </si>
  <si>
    <t>118.2</t>
  </si>
  <si>
    <t>Scotland12013/1411</t>
  </si>
  <si>
    <t>2608</t>
  </si>
  <si>
    <t>536</t>
  </si>
  <si>
    <t>2082</t>
  </si>
  <si>
    <t>100.8</t>
  </si>
  <si>
    <t>20.7</t>
  </si>
  <si>
    <t>80.5</t>
  </si>
  <si>
    <t>Scotland12014/1504</t>
  </si>
  <si>
    <t>Scotland12014/1510</t>
  </si>
  <si>
    <t>2112</t>
  </si>
  <si>
    <t>97.7</t>
  </si>
  <si>
    <t>Scotland12014/1511</t>
  </si>
  <si>
    <t>2177</t>
  </si>
  <si>
    <t>477</t>
  </si>
  <si>
    <t>1711</t>
  </si>
  <si>
    <t>83.8</t>
  </si>
  <si>
    <t>65.9</t>
  </si>
  <si>
    <t>Scotland12015/1604</t>
  </si>
  <si>
    <t>16.7</t>
  </si>
  <si>
    <t>1.4</t>
  </si>
  <si>
    <t>15.3</t>
  </si>
  <si>
    <t>Scotland12015/1610</t>
  </si>
  <si>
    <t>2020</t>
  </si>
  <si>
    <t>524</t>
  </si>
  <si>
    <t>1504</t>
  </si>
  <si>
    <t>93</t>
  </si>
  <si>
    <t>69.2</t>
  </si>
  <si>
    <t>Scotland12015/1611</t>
  </si>
  <si>
    <t>2093</t>
  </si>
  <si>
    <t>530</t>
  </si>
  <si>
    <t>1571</t>
  </si>
  <si>
    <t>80.2</t>
  </si>
  <si>
    <t>20.3</t>
  </si>
  <si>
    <t>60.2</t>
  </si>
  <si>
    <t>Scotland12016/1704</t>
  </si>
  <si>
    <t>Scotland12016/1710</t>
  </si>
  <si>
    <t>1949</t>
  </si>
  <si>
    <t>89.1</t>
  </si>
  <si>
    <t>Scotland12016/1711</t>
  </si>
  <si>
    <t>2015</t>
  </si>
  <si>
    <t>1552</t>
  </si>
  <si>
    <t>76.7</t>
  </si>
  <si>
    <t>59.1</t>
  </si>
  <si>
    <t>Scotland12017/1804</t>
  </si>
  <si>
    <t>15.4</t>
  </si>
  <si>
    <t>Scotland12017/1810</t>
  </si>
  <si>
    <t>1980</t>
  </si>
  <si>
    <t>90.1</t>
  </si>
  <si>
    <t>Scotland12017/1811</t>
  </si>
  <si>
    <t>2048</t>
  </si>
  <si>
    <t>1546</t>
  </si>
  <si>
    <t>77.6</t>
  </si>
  <si>
    <t>19.5</t>
  </si>
  <si>
    <t>58.6</t>
  </si>
  <si>
    <t>Scotland12018/1904</t>
  </si>
  <si>
    <t>Scotland12018/1910</t>
  </si>
  <si>
    <t>2114</t>
  </si>
  <si>
    <t>95.9</t>
  </si>
  <si>
    <t>Scotland12018/1911</t>
  </si>
  <si>
    <t>2179</t>
  </si>
  <si>
    <t>613</t>
  </si>
  <si>
    <t>1582</t>
  </si>
  <si>
    <t>82.3</t>
  </si>
  <si>
    <t>Scotland12019/2004</t>
  </si>
  <si>
    <t>Scotland12019/2010</t>
  </si>
  <si>
    <t>1861</t>
  </si>
  <si>
    <t>83.9</t>
  </si>
  <si>
    <t>Scotland12019/2011</t>
  </si>
  <si>
    <t>1921</t>
  </si>
  <si>
    <t>498</t>
  </si>
  <si>
    <t>1433</t>
  </si>
  <si>
    <t>72.1</t>
  </si>
  <si>
    <t>53.8</t>
  </si>
  <si>
    <t>Scotland12020/2104</t>
  </si>
  <si>
    <t>9.1</t>
  </si>
  <si>
    <t>7.5</t>
  </si>
  <si>
    <t>Scotland12020/2110</t>
  </si>
  <si>
    <t>1519</t>
  </si>
  <si>
    <t>434</t>
  </si>
  <si>
    <t>1097</t>
  </si>
  <si>
    <t>68.3</t>
  </si>
  <si>
    <t>49.3</t>
  </si>
  <si>
    <t>Scotland12020/2111</t>
  </si>
  <si>
    <t>1559</t>
  </si>
  <si>
    <t>1130</t>
  </si>
  <si>
    <t>58.5</t>
  </si>
  <si>
    <t>Scotland22011/1204</t>
  </si>
  <si>
    <t>Scotland22011/1210</t>
  </si>
  <si>
    <t>576</t>
  </si>
  <si>
    <t>511</t>
  </si>
  <si>
    <t>24.9</t>
  </si>
  <si>
    <t>22.1</t>
  </si>
  <si>
    <t>Scotland22011/1211</t>
  </si>
  <si>
    <t>598</t>
  </si>
  <si>
    <t>533</t>
  </si>
  <si>
    <t>21.9</t>
  </si>
  <si>
    <t>2.5</t>
  </si>
  <si>
    <t>Scotland22012/1304</t>
  </si>
  <si>
    <t>Scotland22012/1310</t>
  </si>
  <si>
    <t>502</t>
  </si>
  <si>
    <t>21.6</t>
  </si>
  <si>
    <t>Scotland22012/1311</t>
  </si>
  <si>
    <t>525</t>
  </si>
  <si>
    <t>485</t>
  </si>
  <si>
    <t>19.2</t>
  </si>
  <si>
    <t>1.5</t>
  </si>
  <si>
    <t>17.7</t>
  </si>
  <si>
    <t>Scotland22013/1404</t>
  </si>
  <si>
    <t>8.4</t>
  </si>
  <si>
    <t>Scotland22013/1410</t>
  </si>
  <si>
    <t>425</t>
  </si>
  <si>
    <t>Scotland22013/1411</t>
  </si>
  <si>
    <t>460</t>
  </si>
  <si>
    <t>409</t>
  </si>
  <si>
    <t>1.9</t>
  </si>
  <si>
    <t>Scotland22014/1504</t>
  </si>
  <si>
    <t>Scotland22014/1510</t>
  </si>
  <si>
    <t>335</t>
  </si>
  <si>
    <t>55</t>
  </si>
  <si>
    <t>12.1</t>
  </si>
  <si>
    <t>Scotland22014/1511</t>
  </si>
  <si>
    <t>363</t>
  </si>
  <si>
    <t>311</t>
  </si>
  <si>
    <t>13.2</t>
  </si>
  <si>
    <t>11.3</t>
  </si>
  <si>
    <t>Scotland22015/1604</t>
  </si>
  <si>
    <t>Scotland22015/1610</t>
  </si>
  <si>
    <t>317</t>
  </si>
  <si>
    <t>286</t>
  </si>
  <si>
    <t>12.2</t>
  </si>
  <si>
    <t>Scotland22015/1611</t>
  </si>
  <si>
    <t>344</t>
  </si>
  <si>
    <t>313</t>
  </si>
  <si>
    <t>12.5</t>
  </si>
  <si>
    <t>1.2</t>
  </si>
  <si>
    <t>Scotland22016/1704</t>
  </si>
  <si>
    <t>Scotland22016/1710</t>
  </si>
  <si>
    <t>Scotland22016/1711</t>
  </si>
  <si>
    <t>332</t>
  </si>
  <si>
    <t>294</t>
  </si>
  <si>
    <t>10.6</t>
  </si>
  <si>
    <t>Scotland22017/1804</t>
  </si>
  <si>
    <t>Scotland22017/1810</t>
  </si>
  <si>
    <t>312</t>
  </si>
  <si>
    <t>Scotland22017/1811</t>
  </si>
  <si>
    <t>336</t>
  </si>
  <si>
    <t>10.7</t>
  </si>
  <si>
    <t>Scotland22018/1904</t>
  </si>
  <si>
    <t>7.3</t>
  </si>
  <si>
    <t>Scotland22018/1910</t>
  </si>
  <si>
    <t>377</t>
  </si>
  <si>
    <t>15.9</t>
  </si>
  <si>
    <t>Scotland22018/1911</t>
  </si>
  <si>
    <t>408</t>
  </si>
  <si>
    <t>356</t>
  </si>
  <si>
    <t>12.8</t>
  </si>
  <si>
    <t>Scotland22019/2004</t>
  </si>
  <si>
    <t>6.2</t>
  </si>
  <si>
    <t>Scotland22019/2010</t>
  </si>
  <si>
    <t>340</t>
  </si>
  <si>
    <t>Scotland22019/2011</t>
  </si>
  <si>
    <t>366</t>
  </si>
  <si>
    <t>325</t>
  </si>
  <si>
    <t>13.1</t>
  </si>
  <si>
    <t>Scotland22020/2104</t>
  </si>
  <si>
    <t>3.8</t>
  </si>
  <si>
    <t>Scotland22020/2110</t>
  </si>
  <si>
    <t>316</t>
  </si>
  <si>
    <t>266</t>
  </si>
  <si>
    <t>13.3</t>
  </si>
  <si>
    <t>2.3</t>
  </si>
  <si>
    <t>11.2</t>
  </si>
  <si>
    <t>Scotland22020/2111</t>
  </si>
  <si>
    <t>11.9</t>
  </si>
  <si>
    <t>Scotland32011/1204</t>
  </si>
  <si>
    <t>96</t>
  </si>
  <si>
    <t>88</t>
  </si>
  <si>
    <t>1.1</t>
  </si>
  <si>
    <t>10.3</t>
  </si>
  <si>
    <t>Scotland32011/1210</t>
  </si>
  <si>
    <t>4329</t>
  </si>
  <si>
    <t>930</t>
  </si>
  <si>
    <t>3419</t>
  </si>
  <si>
    <t>97.4</t>
  </si>
  <si>
    <t>20.9</t>
  </si>
  <si>
    <t>76.9</t>
  </si>
  <si>
    <t>Scotland32011/1211</t>
  </si>
  <si>
    <t>4425</t>
  </si>
  <si>
    <t>939</t>
  </si>
  <si>
    <t>3507</t>
  </si>
  <si>
    <t>83.5</t>
  </si>
  <si>
    <t>Scotland32012/1304</t>
  </si>
  <si>
    <t>7.6</t>
  </si>
  <si>
    <t>Scotland32012/1310</t>
  </si>
  <si>
    <t>3351</t>
  </si>
  <si>
    <t>75.1</t>
  </si>
  <si>
    <t>Scotland32012/1311</t>
  </si>
  <si>
    <t>3416</t>
  </si>
  <si>
    <t>646</t>
  </si>
  <si>
    <t>2787</t>
  </si>
  <si>
    <t>64.3</t>
  </si>
  <si>
    <t>52.5</t>
  </si>
  <si>
    <t>Scotland32013/1404</t>
  </si>
  <si>
    <t>11.7</t>
  </si>
  <si>
    <t>Scotland32013/1410</t>
  </si>
  <si>
    <t>2968</t>
  </si>
  <si>
    <t>66.3</t>
  </si>
  <si>
    <t>Scotland32013/1411</t>
  </si>
  <si>
    <t>3068</t>
  </si>
  <si>
    <t>588</t>
  </si>
  <si>
    <t>2491</t>
  </si>
  <si>
    <t>57.6</t>
  </si>
  <si>
    <t>46.8</t>
  </si>
  <si>
    <t>Scotland32014/1504</t>
  </si>
  <si>
    <t>10.9</t>
  </si>
  <si>
    <t>Scotland32014/1510</t>
  </si>
  <si>
    <t>2447</t>
  </si>
  <si>
    <t>Scotland32014/1511</t>
  </si>
  <si>
    <t>2540</t>
  </si>
  <si>
    <t>532</t>
  </si>
  <si>
    <t>2022</t>
  </si>
  <si>
    <t>47.5</t>
  </si>
  <si>
    <t>37.8</t>
  </si>
  <si>
    <t>Scotland32015/1604</t>
  </si>
  <si>
    <t>0.7</t>
  </si>
  <si>
    <t>Scotland32015/1610</t>
  </si>
  <si>
    <t>2337</t>
  </si>
  <si>
    <t>556</t>
  </si>
  <si>
    <t>1790</t>
  </si>
  <si>
    <t>12.3</t>
  </si>
  <si>
    <t>Scotland32015/1611</t>
  </si>
  <si>
    <t>2437</t>
  </si>
  <si>
    <t>562</t>
  </si>
  <si>
    <t>1884</t>
  </si>
  <si>
    <t>45.4</t>
  </si>
  <si>
    <t>35.1</t>
  </si>
  <si>
    <t>Scotland32016/1704</t>
  </si>
  <si>
    <t>Scotland32016/1710</t>
  </si>
  <si>
    <t>2256</t>
  </si>
  <si>
    <t>49.6</t>
  </si>
  <si>
    <t>Scotland32016/1711</t>
  </si>
  <si>
    <t>2347</t>
  </si>
  <si>
    <t>515</t>
  </si>
  <si>
    <t>1846</t>
  </si>
  <si>
    <t>Scotland32017/1804</t>
  </si>
  <si>
    <t>92</t>
  </si>
  <si>
    <t>Scotland32017/1810</t>
  </si>
  <si>
    <t>2292</t>
  </si>
  <si>
    <t>50.3</t>
  </si>
  <si>
    <t>Scotland32017/1811</t>
  </si>
  <si>
    <t>2384</t>
  </si>
  <si>
    <t>553</t>
  </si>
  <si>
    <t>1844</t>
  </si>
  <si>
    <t>43.9</t>
  </si>
  <si>
    <t>10.2</t>
  </si>
  <si>
    <t>Scotland32018/1904</t>
  </si>
  <si>
    <t>11.1</t>
  </si>
  <si>
    <t>Scotland32018/1910</t>
  </si>
  <si>
    <t>Scotland32018/1911</t>
  </si>
  <si>
    <t>2587</t>
  </si>
  <si>
    <t>667</t>
  </si>
  <si>
    <t>1938</t>
  </si>
  <si>
    <t>47.6</t>
  </si>
  <si>
    <t>Scotland32019/2004</t>
  </si>
  <si>
    <t>86</t>
  </si>
  <si>
    <t>Scotland32019/2010</t>
  </si>
  <si>
    <t>2201</t>
  </si>
  <si>
    <t>Scotland32019/2011</t>
  </si>
  <si>
    <t>2287</t>
  </si>
  <si>
    <t>540</t>
  </si>
  <si>
    <t>1758</t>
  </si>
  <si>
    <t>32.2</t>
  </si>
  <si>
    <t>Scotland32020/2104</t>
  </si>
  <si>
    <t>49</t>
  </si>
  <si>
    <t>0.8</t>
  </si>
  <si>
    <t>Scotland32020/2110</t>
  </si>
  <si>
    <t>1835</t>
  </si>
  <si>
    <t>489</t>
  </si>
  <si>
    <t>1363</t>
  </si>
  <si>
    <t>Scotland32020/2111</t>
  </si>
  <si>
    <t>1891</t>
  </si>
  <si>
    <t>1412</t>
  </si>
  <si>
    <t>34.6</t>
  </si>
  <si>
    <t>assault</t>
  </si>
  <si>
    <t>other</t>
  </si>
  <si>
    <t>NHS Ayrshire and Arran1201111</t>
  </si>
  <si>
    <t>NHS Ayrshire and Arran1201211</t>
  </si>
  <si>
    <t>NHS Ayrshire and Arran1201311</t>
  </si>
  <si>
    <t>NHS Ayrshire and Arran1201411</t>
  </si>
  <si>
    <t>NHS Ayrshire and Arran1201511</t>
  </si>
  <si>
    <t>NHS Ayrshire and Arran1201611</t>
  </si>
  <si>
    <t>NHS Ayrshire and Arran1201711</t>
  </si>
  <si>
    <t>NHS Ayrshire and Arran1201911</t>
  </si>
  <si>
    <t>NHS Ayrshire and Arran1202011</t>
  </si>
  <si>
    <t>NHS Ayrshire and Arran2201111</t>
  </si>
  <si>
    <t>NHS Ayrshire and Arran2201411</t>
  </si>
  <si>
    <t>NHS Ayrshire and Arran2201611</t>
  </si>
  <si>
    <t>NHS Ayrshire and Arran2201711</t>
  </si>
  <si>
    <t>NHS Ayrshire and Arran2201811</t>
  </si>
  <si>
    <t>NHS Ayrshire and Arran3201111</t>
  </si>
  <si>
    <t>NHS Ayrshire and Arran3201211</t>
  </si>
  <si>
    <t>NHS Ayrshire and Arran3201311</t>
  </si>
  <si>
    <t>NHS Ayrshire and Arran3201411</t>
  </si>
  <si>
    <t>NHS Ayrshire and Arran3201511</t>
  </si>
  <si>
    <t>NHS Ayrshire and Arran3201611</t>
  </si>
  <si>
    <t>NHS Ayrshire and Arran3201711</t>
  </si>
  <si>
    <t>NHS Ayrshire and Arran3201811</t>
  </si>
  <si>
    <t>NHS Ayrshire and Arran3201911</t>
  </si>
  <si>
    <t>NHS Ayrshire and Arran3202011</t>
  </si>
  <si>
    <t>NHS Borders1201111</t>
  </si>
  <si>
    <t>NHS Borders1201611</t>
  </si>
  <si>
    <t>NHS Borders2201711</t>
  </si>
  <si>
    <t>NHS Borders2201811</t>
  </si>
  <si>
    <t>NHS Borders3201111</t>
  </si>
  <si>
    <t>NHS Borders3201611</t>
  </si>
  <si>
    <t>NHS Borders3201711</t>
  </si>
  <si>
    <t>NHS Borders3201811</t>
  </si>
  <si>
    <t>NHS Dumfries and Galloway1201111</t>
  </si>
  <si>
    <t>NHS Dumfries and Galloway1201311</t>
  </si>
  <si>
    <t>NHS Dumfries and Galloway1201911</t>
  </si>
  <si>
    <t>NHS Dumfries and Galloway2201411</t>
  </si>
  <si>
    <t>NHS Dumfries and Galloway2201811</t>
  </si>
  <si>
    <t>NHS Dumfries and Galloway3201111</t>
  </si>
  <si>
    <t>NHS Dumfries and Galloway3201311</t>
  </si>
  <si>
    <t>NHS Dumfries and Galloway3201411</t>
  </si>
  <si>
    <t>NHS Dumfries and Galloway3201811</t>
  </si>
  <si>
    <t>NHS Dumfries and Galloway3201911</t>
  </si>
  <si>
    <t>NHS Fife1201111</t>
  </si>
  <si>
    <t>NHS Fife1201211</t>
  </si>
  <si>
    <t>NHS Fife1201311</t>
  </si>
  <si>
    <t>NHS Fife1201411</t>
  </si>
  <si>
    <t>NHS Fife1201511</t>
  </si>
  <si>
    <t>NHS Fife1201611</t>
  </si>
  <si>
    <t>NHS Fife1201711</t>
  </si>
  <si>
    <t>NHS Fife1201911</t>
  </si>
  <si>
    <t>NHS Fife1202011</t>
  </si>
  <si>
    <t>NHS Fife2201111</t>
  </si>
  <si>
    <t>NHS Fife2201311</t>
  </si>
  <si>
    <t>NHS Fife2201411</t>
  </si>
  <si>
    <t>NHS Fife2201511</t>
  </si>
  <si>
    <t>NHS Fife2201611</t>
  </si>
  <si>
    <t>NHS Fife2201711</t>
  </si>
  <si>
    <t>NHS Fife2201811</t>
  </si>
  <si>
    <t>NHS Fife2201911</t>
  </si>
  <si>
    <t>NHS Fife2202011</t>
  </si>
  <si>
    <t>NHS Fife3201111</t>
  </si>
  <si>
    <t>NHS Fife3201211</t>
  </si>
  <si>
    <t>NHS Fife3201311</t>
  </si>
  <si>
    <t>NHS Fife3201411</t>
  </si>
  <si>
    <t>NHS Fife3201511</t>
  </si>
  <si>
    <t>NHS Fife3201611</t>
  </si>
  <si>
    <t>NHS Fife3201711</t>
  </si>
  <si>
    <t>NHS Fife3201811</t>
  </si>
  <si>
    <t>NHS Fife3201911</t>
  </si>
  <si>
    <t>NHS Fife3202011</t>
  </si>
  <si>
    <t>NHS Forth Valley1201111</t>
  </si>
  <si>
    <t>NHS Forth Valley1201211</t>
  </si>
  <si>
    <t>NHS Forth Valley1201311</t>
  </si>
  <si>
    <t>NHS Forth Valley1201411</t>
  </si>
  <si>
    <t>NHS Forth Valley1201511</t>
  </si>
  <si>
    <t>NHS Forth Valley1201811</t>
  </si>
  <si>
    <t>NHS Forth Valley1201911</t>
  </si>
  <si>
    <t>NHS Forth Valley1202011</t>
  </si>
  <si>
    <t>NHS Forth Valley2201111</t>
  </si>
  <si>
    <t>NHS Forth Valley2201311</t>
  </si>
  <si>
    <t>NHS Forth Valley2201411</t>
  </si>
  <si>
    <t>NHS Forth Valley2201811</t>
  </si>
  <si>
    <t>NHS Forth Valley3201111</t>
  </si>
  <si>
    <t>NHS Forth Valley3201211</t>
  </si>
  <si>
    <t>NHS Forth Valley3201311</t>
  </si>
  <si>
    <t>NHS Forth Valley3201411</t>
  </si>
  <si>
    <t>NHS Forth Valley3201511</t>
  </si>
  <si>
    <t>NHS Forth Valley3201811</t>
  </si>
  <si>
    <t>NHS Forth Valley3201911</t>
  </si>
  <si>
    <t>NHS Forth Valley3202011</t>
  </si>
  <si>
    <t>NHS Grampian1201111</t>
  </si>
  <si>
    <t>NHS Grampian1201211</t>
  </si>
  <si>
    <t>NHS Grampian1201311</t>
  </si>
  <si>
    <t>NHS Grampian1201411</t>
  </si>
  <si>
    <t>NHS Grampian1201511</t>
  </si>
  <si>
    <t>NHS Grampian1201611</t>
  </si>
  <si>
    <t>NHS Grampian1201711</t>
  </si>
  <si>
    <t>NHS Grampian1201811</t>
  </si>
  <si>
    <t>NHS Grampian1201911</t>
  </si>
  <si>
    <t>NHS Grampian1202011</t>
  </si>
  <si>
    <t>NHS Grampian2201211</t>
  </si>
  <si>
    <t>NHS Grampian2201611</t>
  </si>
  <si>
    <t>NHS Grampian2201711</t>
  </si>
  <si>
    <t>NHS Grampian2201911</t>
  </si>
  <si>
    <t>NHS Grampian3201111</t>
  </si>
  <si>
    <t>NHS Grampian3201211</t>
  </si>
  <si>
    <t>NHS Grampian3201311</t>
  </si>
  <si>
    <t>NHS Grampian3201411</t>
  </si>
  <si>
    <t>NHS Grampian3201511</t>
  </si>
  <si>
    <t>NHS Grampian3201611</t>
  </si>
  <si>
    <t>NHS Grampian3201711</t>
  </si>
  <si>
    <t>NHS Grampian3201811</t>
  </si>
  <si>
    <t>NHS Grampian3201911</t>
  </si>
  <si>
    <t>NHS Grampian3202011</t>
  </si>
  <si>
    <t>NHS Greater Glasgow and Clyde1201111</t>
  </si>
  <si>
    <t>NHS Greater Glasgow and Clyde1201211</t>
  </si>
  <si>
    <t>NHS Greater Glasgow and Clyde1201311</t>
  </si>
  <si>
    <t>NHS Greater Glasgow and Clyde1201411</t>
  </si>
  <si>
    <t>NHS Greater Glasgow and Clyde1201511</t>
  </si>
  <si>
    <t>NHS Greater Glasgow and Clyde1201611</t>
  </si>
  <si>
    <t>NHS Greater Glasgow and Clyde1201711</t>
  </si>
  <si>
    <t>NHS Greater Glasgow and Clyde1201811</t>
  </si>
  <si>
    <t>NHS Greater Glasgow and Clyde1201911</t>
  </si>
  <si>
    <t>NHS Greater Glasgow and Clyde1202011</t>
  </si>
  <si>
    <t>NHS Greater Glasgow and Clyde2201111</t>
  </si>
  <si>
    <t>NHS Greater Glasgow and Clyde2201211</t>
  </si>
  <si>
    <t>NHS Greater Glasgow and Clyde2201311</t>
  </si>
  <si>
    <t>NHS Greater Glasgow and Clyde2201411</t>
  </si>
  <si>
    <t>NHS Greater Glasgow and Clyde2201511</t>
  </si>
  <si>
    <t>NHS Greater Glasgow and Clyde2201611</t>
  </si>
  <si>
    <t>NHS Greater Glasgow and Clyde2201711</t>
  </si>
  <si>
    <t>NHS Greater Glasgow and Clyde2201811</t>
  </si>
  <si>
    <t>NHS Greater Glasgow and Clyde2201911</t>
  </si>
  <si>
    <t>NHS Greater Glasgow and Clyde2202011</t>
  </si>
  <si>
    <t>NHS Greater Glasgow and Clyde3201111</t>
  </si>
  <si>
    <t>NHS Greater Glasgow and Clyde3201211</t>
  </si>
  <si>
    <t>NHS Greater Glasgow and Clyde3201311</t>
  </si>
  <si>
    <t>NHS Greater Glasgow and Clyde3201411</t>
  </si>
  <si>
    <t>NHS Greater Glasgow and Clyde3201511</t>
  </si>
  <si>
    <t>NHS Greater Glasgow and Clyde3201611</t>
  </si>
  <si>
    <t>NHS Greater Glasgow and Clyde3201711</t>
  </si>
  <si>
    <t>NHS Greater Glasgow and Clyde3201811</t>
  </si>
  <si>
    <t>NHS Greater Glasgow and Clyde3201911</t>
  </si>
  <si>
    <t>NHS Greater Glasgow and Clyde3202011</t>
  </si>
  <si>
    <t>NHS Highland1201111</t>
  </si>
  <si>
    <t>NHS Highland1201211</t>
  </si>
  <si>
    <t>NHS Highland1201411</t>
  </si>
  <si>
    <t>NHS Highland1201811</t>
  </si>
  <si>
    <t>NHS Highland1202011</t>
  </si>
  <si>
    <t>NHS Highland2201111</t>
  </si>
  <si>
    <t>NHS Highland2201411</t>
  </si>
  <si>
    <t>NHS Highland2201611</t>
  </si>
  <si>
    <t>NHS Highland2201711</t>
  </si>
  <si>
    <t>NHS Highland2202011</t>
  </si>
  <si>
    <t>NHS Highland3201111</t>
  </si>
  <si>
    <t>NHS Highland3201211</t>
  </si>
  <si>
    <t>NHS Highland3201411</t>
  </si>
  <si>
    <t>NHS Highland3201611</t>
  </si>
  <si>
    <t>NHS Highland3201711</t>
  </si>
  <si>
    <t>NHS Highland3201811</t>
  </si>
  <si>
    <t>NHS Highland3202011</t>
  </si>
  <si>
    <t>NHS Lanarkshire1201111</t>
  </si>
  <si>
    <t>NHS Lanarkshire1201211</t>
  </si>
  <si>
    <t>NHS Lanarkshire1201311</t>
  </si>
  <si>
    <t>NHS Lanarkshire1201411</t>
  </si>
  <si>
    <t>NHS Lanarkshire1201511</t>
  </si>
  <si>
    <t>NHS Lanarkshire1201611</t>
  </si>
  <si>
    <t>NHS Lanarkshire1201711</t>
  </si>
  <si>
    <t>NHS Lanarkshire1201811</t>
  </si>
  <si>
    <t>NHS Lanarkshire1201911</t>
  </si>
  <si>
    <t>NHS Lanarkshire1202011</t>
  </si>
  <si>
    <t>NHS Lanarkshire2201111</t>
  </si>
  <si>
    <t>NHS Lanarkshire2201211</t>
  </si>
  <si>
    <t>NHS Lanarkshire2201411</t>
  </si>
  <si>
    <t>NHS Lanarkshire2201511</t>
  </si>
  <si>
    <t>NHS Lanarkshire2201811</t>
  </si>
  <si>
    <t>NHS Lanarkshire2202011</t>
  </si>
  <si>
    <t>NHS Lanarkshire3201111</t>
  </si>
  <si>
    <t>NHS Lanarkshire3201211</t>
  </si>
  <si>
    <t>NHS Lanarkshire3201311</t>
  </si>
  <si>
    <t>NHS Lanarkshire3201411</t>
  </si>
  <si>
    <t>NHS Lanarkshire3201511</t>
  </si>
  <si>
    <t>NHS Lanarkshire3201611</t>
  </si>
  <si>
    <t>NHS Lanarkshire3201711</t>
  </si>
  <si>
    <t>NHS Lanarkshire3201811</t>
  </si>
  <si>
    <t>NHS Lanarkshire3201911</t>
  </si>
  <si>
    <t>NHS Lanarkshire3202011</t>
  </si>
  <si>
    <t>NHS Lothian1201111</t>
  </si>
  <si>
    <t>NHS Lothian1201211</t>
  </si>
  <si>
    <t>NHS Lothian1201311</t>
  </si>
  <si>
    <t>NHS Lothian1201411</t>
  </si>
  <si>
    <t>NHS Lothian1201511</t>
  </si>
  <si>
    <t>NHS Lothian1201611</t>
  </si>
  <si>
    <t>NHS Lothian1201711</t>
  </si>
  <si>
    <t>NHS Lothian1201811</t>
  </si>
  <si>
    <t>NHS Lothian1201911</t>
  </si>
  <si>
    <t>NHS Lothian1202011</t>
  </si>
  <si>
    <t>NHS Lothian2201111</t>
  </si>
  <si>
    <t>NHS Lothian2201211</t>
  </si>
  <si>
    <t>NHS Lothian2201311</t>
  </si>
  <si>
    <t>NHS Lothian2201411</t>
  </si>
  <si>
    <t>NHS Lothian2201511</t>
  </si>
  <si>
    <t>NHS Lothian2201711</t>
  </si>
  <si>
    <t>NHS Lothian2201811</t>
  </si>
  <si>
    <t>NHS Lothian2201911</t>
  </si>
  <si>
    <t>NHS Lothian2202011</t>
  </si>
  <si>
    <t>NHS Lothian3201111</t>
  </si>
  <si>
    <t>NHS Lothian3201211</t>
  </si>
  <si>
    <t>NHS Lothian3201311</t>
  </si>
  <si>
    <t>NHS Lothian3201411</t>
  </si>
  <si>
    <t>NHS Lothian3201511</t>
  </si>
  <si>
    <t>NHS Lothian3201611</t>
  </si>
  <si>
    <t>NHS Lothian3201711</t>
  </si>
  <si>
    <t>NHS Lothian3201811</t>
  </si>
  <si>
    <t>NHS Lothian3201911</t>
  </si>
  <si>
    <t>NHS Lothian3202011</t>
  </si>
  <si>
    <t>NHS Shetland2201911</t>
  </si>
  <si>
    <t>NHS Shetland3201911</t>
  </si>
  <si>
    <t>NHS Tayside1201111</t>
  </si>
  <si>
    <t>NHS Tayside1201211</t>
  </si>
  <si>
    <t>NHS Tayside1201311</t>
  </si>
  <si>
    <t>NHS Tayside1201511</t>
  </si>
  <si>
    <t>NHS Tayside1201611</t>
  </si>
  <si>
    <t>NHS Tayside1201711</t>
  </si>
  <si>
    <t>NHS Tayside1201811</t>
  </si>
  <si>
    <t>NHS Tayside1201911</t>
  </si>
  <si>
    <t>NHS Tayside1202011</t>
  </si>
  <si>
    <t>NHS Tayside2201111</t>
  </si>
  <si>
    <t>NHS Tayside2201211</t>
  </si>
  <si>
    <t>NHS Tayside2201311</t>
  </si>
  <si>
    <t>NHS Tayside2201511</t>
  </si>
  <si>
    <t>NHS Tayside2201611</t>
  </si>
  <si>
    <t>NHS Tayside2201711</t>
  </si>
  <si>
    <t>NHS Tayside3201111</t>
  </si>
  <si>
    <t>NHS Tayside3201211</t>
  </si>
  <si>
    <t>NHS Tayside3201311</t>
  </si>
  <si>
    <t>NHS Tayside3201511</t>
  </si>
  <si>
    <t>NHS Tayside3201611</t>
  </si>
  <si>
    <t>NHS Tayside3201711</t>
  </si>
  <si>
    <t>NHS Tayside3201811</t>
  </si>
  <si>
    <t>NHS Tayside3201911</t>
  </si>
  <si>
    <t>NHS Tayside3202011</t>
  </si>
  <si>
    <t>NHS Western Isles1201111</t>
  </si>
  <si>
    <t>NHS Western Isles3201111</t>
  </si>
  <si>
    <t>Scotland1201104</t>
  </si>
  <si>
    <t>Scotland1201110</t>
  </si>
  <si>
    <t>Scotland1201111</t>
  </si>
  <si>
    <t>Scotland1201204</t>
  </si>
  <si>
    <t>Scotland1201210</t>
  </si>
  <si>
    <t>Scotland1201211</t>
  </si>
  <si>
    <t>Scotland1201310</t>
  </si>
  <si>
    <t>Scotland1201311</t>
  </si>
  <si>
    <t>Scotland1201404</t>
  </si>
  <si>
    <t>Scotland1201410</t>
  </si>
  <si>
    <t>Scotland1201411</t>
  </si>
  <si>
    <t>Scotland1201510</t>
  </si>
  <si>
    <t>Scotland1201511</t>
  </si>
  <si>
    <t>Scotland1201610</t>
  </si>
  <si>
    <t>Scotland1201611</t>
  </si>
  <si>
    <t>Scotland1201710</t>
  </si>
  <si>
    <t>Scotland1201711</t>
  </si>
  <si>
    <t>Scotland1201804</t>
  </si>
  <si>
    <t>Scotland1201810</t>
  </si>
  <si>
    <t>Scotland1201811</t>
  </si>
  <si>
    <t>Scotland1201910</t>
  </si>
  <si>
    <t>Scotland1201911</t>
  </si>
  <si>
    <t>Scotland1202004</t>
  </si>
  <si>
    <t>Scotland1202010</t>
  </si>
  <si>
    <t>Scotland1202011</t>
  </si>
  <si>
    <t>Scotland2201104</t>
  </si>
  <si>
    <t>Scotland2201110</t>
  </si>
  <si>
    <t>Scotland2201111</t>
  </si>
  <si>
    <t>Scotland2201210</t>
  </si>
  <si>
    <t>Scotland2201211</t>
  </si>
  <si>
    <t>Scotland2201310</t>
  </si>
  <si>
    <t>Scotland2201311</t>
  </si>
  <si>
    <t>Scotland2201404</t>
  </si>
  <si>
    <t>Scotland2201410</t>
  </si>
  <si>
    <t>Scotland2201411</t>
  </si>
  <si>
    <t>Scotland2201504</t>
  </si>
  <si>
    <t>Scotland2201510</t>
  </si>
  <si>
    <t>Scotland2201511</t>
  </si>
  <si>
    <t>Scotland2201604</t>
  </si>
  <si>
    <t>Scotland2201610</t>
  </si>
  <si>
    <t>Scotland2201611</t>
  </si>
  <si>
    <t>Scotland2201704</t>
  </si>
  <si>
    <t>Scotland2201710</t>
  </si>
  <si>
    <t>Scotland2201711</t>
  </si>
  <si>
    <t>Scotland2201804</t>
  </si>
  <si>
    <t>Scotland2201810</t>
  </si>
  <si>
    <t>Scotland2201811</t>
  </si>
  <si>
    <t>Scotland2201910</t>
  </si>
  <si>
    <t>Scotland2201911</t>
  </si>
  <si>
    <t>Scotland2202004</t>
  </si>
  <si>
    <t>Scotland2202010</t>
  </si>
  <si>
    <t>Scotland2202011</t>
  </si>
  <si>
    <t>Scotland3201104</t>
  </si>
  <si>
    <t>Scotland3201110</t>
  </si>
  <si>
    <t>Scotland3201111</t>
  </si>
  <si>
    <t>Scotland3201204</t>
  </si>
  <si>
    <t>Scotland3201210</t>
  </si>
  <si>
    <t>Scotland3201211</t>
  </si>
  <si>
    <t>Scotland3201310</t>
  </si>
  <si>
    <t>Scotland3201311</t>
  </si>
  <si>
    <t>Scotland3201404</t>
  </si>
  <si>
    <t>Scotland3201410</t>
  </si>
  <si>
    <t>Scotland3201411</t>
  </si>
  <si>
    <t>Scotland3201504</t>
  </si>
  <si>
    <t>Scotland3201510</t>
  </si>
  <si>
    <t>Scotland3201511</t>
  </si>
  <si>
    <t>Scotland3201604</t>
  </si>
  <si>
    <t>Scotland3201610</t>
  </si>
  <si>
    <t>Scotland3201611</t>
  </si>
  <si>
    <t>Scotland3201704</t>
  </si>
  <si>
    <t>Scotland3201710</t>
  </si>
  <si>
    <t>Scotland3201711</t>
  </si>
  <si>
    <t>Scotland3201804</t>
  </si>
  <si>
    <t>Scotland3201810</t>
  </si>
  <si>
    <t>Scotland3201811</t>
  </si>
  <si>
    <t>Scotland3201910</t>
  </si>
  <si>
    <t>Scotland3201911</t>
  </si>
  <si>
    <t>Scotland3202004</t>
  </si>
  <si>
    <t>Scotland3202010</t>
  </si>
  <si>
    <t>Scotland3202011</t>
  </si>
  <si>
    <t>Financial year</t>
  </si>
  <si>
    <t>Male total assaults rate</t>
  </si>
  <si>
    <t>Male assault by sharp object rate</t>
  </si>
  <si>
    <t>Female total assaults rate</t>
  </si>
  <si>
    <t>Female assault by sharp object rate</t>
  </si>
  <si>
    <t>2011/12</t>
  </si>
  <si>
    <t>2012/13</t>
  </si>
  <si>
    <t>2013/14</t>
  </si>
  <si>
    <t>2014/15</t>
  </si>
  <si>
    <t>2015/16</t>
  </si>
  <si>
    <t>2016/17</t>
  </si>
  <si>
    <t>2017/18</t>
  </si>
  <si>
    <t>2018/19</t>
  </si>
  <si>
    <t>2019/20</t>
  </si>
  <si>
    <t>2020/21</t>
  </si>
  <si>
    <t>Assault deaths b (Both Sexes) - Deaths by NHS Board area as a result of an assault,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</si>
</sst>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quot;-&quot;"/>
    <numFmt numFmtId="165" formatCode="0.0"/>
    <numFmt numFmtId="166" formatCode="#,##0.0"/>
  </numFmts>
  <fonts count="22" x14ac:knownFonts="1">
    <font>
      <sz val="11"/>
      <color theme="1"/>
      <name val="Calibri"/>
      <family val="2"/>
      <scheme val="minor"/>
    </font>
    <font>
      <sz val="10"/>
      <color theme="1"/>
      <name val="Arial"/>
      <family val="2"/>
    </font>
    <font>
      <b/>
      <sz val="10"/>
      <color indexed="8"/>
      <name val="Arial"/>
      <family val="2"/>
    </font>
    <font>
      <sz val="10"/>
      <color indexed="8"/>
      <name val="Arial"/>
      <family val="2"/>
    </font>
    <font>
      <sz val="10"/>
      <color indexed="10"/>
      <name val="Arial"/>
      <family val="2"/>
    </font>
    <font>
      <b/>
      <sz val="10"/>
      <color theme="1"/>
      <name val="Arial"/>
      <family val="2"/>
    </font>
    <font>
      <b/>
      <sz val="12"/>
      <color indexed="10"/>
      <name val="Arial"/>
      <family val="2"/>
    </font>
    <font>
      <u/>
      <sz val="10"/>
      <color theme="10"/>
      <name val="Arial"/>
      <family val="2"/>
    </font>
    <font>
      <b/>
      <sz val="12"/>
      <color indexed="8"/>
      <name val="Arial"/>
      <family val="2"/>
    </font>
    <font>
      <b/>
      <sz val="14"/>
      <color theme="1"/>
      <name val="Arial"/>
      <family val="2"/>
    </font>
    <font>
      <u/>
      <sz val="10"/>
      <color indexed="12"/>
      <name val="Arial"/>
      <family val="2"/>
    </font>
    <font>
      <sz val="11"/>
      <color theme="1"/>
      <name val="Arial"/>
      <family val="2"/>
    </font>
    <font>
      <i/>
      <sz val="10"/>
      <color indexed="8"/>
      <name val="Arial"/>
      <family val="2"/>
    </font>
    <font>
      <sz val="10"/>
      <color rgb="FFFF0000"/>
      <name val="Arial"/>
      <family val="2"/>
    </font>
    <font>
      <b/>
      <sz val="12"/>
      <color theme="1"/>
      <name val="Arial"/>
      <family val="2"/>
    </font>
    <font>
      <sz val="8"/>
      <color theme="1"/>
      <name val="Arial"/>
      <family val="2"/>
    </font>
    <font>
      <b/>
      <sz val="11"/>
      <color theme="1"/>
      <name val="Calibri"/>
      <family val="2"/>
    </font>
    <font>
      <sz val="11"/>
      <color theme="1"/>
      <name val="Calibri"/>
      <family val="2"/>
    </font>
    <font>
      <sz val="10"/>
      <color rgb="FF00B050"/>
      <name val="Arial"/>
      <family val="2"/>
    </font>
    <font>
      <b/>
      <sz val="10"/>
      <color rgb="FFFF0000"/>
      <name val="Arial"/>
      <family val="2"/>
    </font>
    <font>
      <sz val="9"/>
      <color theme="1"/>
      <name val="Arial"/>
      <family val="2"/>
    </font>
    <font>
      <sz val="11"/>
      <color theme="1"/>
      <name val="Calibri"/>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94">
    <xf numFmtId="0" fontId="0" fillId="0" borderId="0" xfId="0"/>
    <xf numFmtId="0" fontId="1" fillId="2" borderId="1" xfId="0" applyFont="1" applyFill="1" applyBorder="1" applyAlignment="1">
      <alignment horizontal="left" vertical="top" wrapText="1"/>
    </xf>
    <xf numFmtId="0" fontId="2" fillId="0" borderId="0" xfId="0" applyFont="1" applyAlignment="1">
      <alignment horizontal="left" vertical="top"/>
    </xf>
    <xf numFmtId="0" fontId="1" fillId="2" borderId="2" xfId="0" applyFont="1" applyFill="1" applyBorder="1" applyAlignment="1">
      <alignment horizontal="left"/>
    </xf>
    <xf numFmtId="0" fontId="1" fillId="0" borderId="0" xfId="0" applyFont="1" applyAlignment="1">
      <alignment vertical="top" wrapText="1"/>
    </xf>
    <xf numFmtId="0" fontId="1" fillId="2" borderId="0" xfId="0" applyFont="1" applyFill="1" applyAlignment="1">
      <alignment wrapText="1"/>
    </xf>
    <xf numFmtId="0" fontId="1" fillId="2" borderId="0" xfId="0" applyFont="1" applyFill="1" applyAlignment="1">
      <alignment horizontal="left"/>
    </xf>
    <xf numFmtId="0" fontId="1" fillId="2" borderId="0" xfId="0" applyFont="1" applyFill="1" applyAlignment="1">
      <alignment horizontal="left" vertical="top" wrapText="1"/>
    </xf>
    <xf numFmtId="0" fontId="3" fillId="2" borderId="0" xfId="0" applyFont="1" applyFill="1" applyAlignment="1">
      <alignment horizontal="left" vertical="top"/>
    </xf>
    <xf numFmtId="0" fontId="3" fillId="2" borderId="0" xfId="0" applyFont="1" applyFill="1" applyAlignment="1">
      <alignment vertical="top"/>
    </xf>
    <xf numFmtId="0" fontId="1" fillId="2" borderId="3" xfId="0" applyFont="1" applyFill="1" applyBorder="1" applyAlignment="1">
      <alignment horizontal="left"/>
    </xf>
    <xf numFmtId="0" fontId="1" fillId="2" borderId="4" xfId="0" applyFont="1" applyFill="1" applyBorder="1" applyAlignment="1">
      <alignment vertical="top"/>
    </xf>
    <xf numFmtId="0" fontId="4" fillId="2" borderId="0" xfId="0" applyFont="1" applyFill="1" applyAlignment="1">
      <alignment horizontal="left"/>
    </xf>
    <xf numFmtId="0" fontId="1" fillId="2" borderId="5" xfId="0" applyFont="1" applyFill="1" applyBorder="1" applyAlignment="1">
      <alignment vertical="top"/>
    </xf>
    <xf numFmtId="0" fontId="1" fillId="0" borderId="0" xfId="0" applyFont="1" applyAlignment="1">
      <alignment horizontal="left" vertical="top"/>
    </xf>
    <xf numFmtId="0" fontId="1" fillId="2" borderId="0" xfId="0" applyFont="1" applyFill="1" applyAlignment="1">
      <alignment vertical="top"/>
    </xf>
    <xf numFmtId="0" fontId="5" fillId="2" borderId="6" xfId="0" applyFont="1" applyFill="1" applyBorder="1" applyAlignment="1">
      <alignment vertical="top" wrapText="1"/>
    </xf>
    <xf numFmtId="0" fontId="5" fillId="2" borderId="4" xfId="0" applyFont="1" applyFill="1" applyBorder="1" applyAlignment="1">
      <alignment vertical="top" wrapText="1"/>
    </xf>
    <xf numFmtId="0" fontId="2" fillId="2" borderId="0" xfId="0" applyFont="1" applyFill="1" applyAlignment="1">
      <alignment horizontal="left" vertical="top"/>
    </xf>
    <xf numFmtId="0" fontId="1" fillId="2" borderId="0" xfId="0" applyFont="1" applyFill="1" applyAlignment="1">
      <alignment horizontal="left" vertical="top"/>
    </xf>
    <xf numFmtId="0" fontId="5" fillId="2" borderId="0" xfId="0" applyFont="1" applyFill="1" applyAlignment="1">
      <alignment horizontal="left" vertical="top"/>
    </xf>
    <xf numFmtId="0" fontId="1" fillId="2" borderId="7" xfId="0" applyFont="1" applyFill="1" applyBorder="1" applyAlignment="1">
      <alignment horizontal="left"/>
    </xf>
    <xf numFmtId="0" fontId="6" fillId="2" borderId="0" xfId="0" applyFont="1" applyFill="1" applyAlignment="1">
      <alignment horizontal="left" vertical="top"/>
    </xf>
    <xf numFmtId="0" fontId="1" fillId="0" borderId="0" xfId="0" applyFont="1" applyAlignment="1">
      <alignment vertical="top"/>
    </xf>
    <xf numFmtId="0" fontId="7" fillId="0" borderId="0" xfId="0" applyFont="1" applyAlignment="1">
      <alignment vertical="top"/>
    </xf>
    <xf numFmtId="0" fontId="7" fillId="2" borderId="0" xfId="0" applyFont="1" applyFill="1" applyAlignment="1">
      <alignment vertical="top" wrapText="1"/>
    </xf>
    <xf numFmtId="0" fontId="8" fillId="2" borderId="0" xfId="0" applyFont="1" applyFill="1" applyAlignment="1">
      <alignment horizontal="left" vertical="top"/>
    </xf>
    <xf numFmtId="0" fontId="4" fillId="2" borderId="0" xfId="0" applyFont="1" applyFill="1" applyAlignment="1">
      <alignment horizontal="left" vertical="top"/>
    </xf>
    <xf numFmtId="0" fontId="9" fillId="2" borderId="0" xfId="0" applyFont="1" applyFill="1" applyAlignment="1">
      <alignment horizontal="left" vertical="top"/>
    </xf>
    <xf numFmtId="0" fontId="10" fillId="2" borderId="0" xfId="0" applyFont="1" applyFill="1" applyAlignment="1">
      <alignment vertical="top" wrapText="1"/>
    </xf>
    <xf numFmtId="0" fontId="11" fillId="0" borderId="0" xfId="0" applyFont="1" applyAlignment="1">
      <alignment horizontal="left" vertical="top"/>
    </xf>
    <xf numFmtId="0" fontId="3" fillId="2" borderId="0" xfId="0" applyFont="1" applyFill="1" applyAlignment="1">
      <alignment horizontal="left"/>
    </xf>
    <xf numFmtId="0" fontId="3" fillId="0" borderId="0" xfId="0" applyFont="1" applyAlignment="1">
      <alignment horizontal="left" vertical="top"/>
    </xf>
    <xf numFmtId="0" fontId="5" fillId="2" borderId="5" xfId="0" applyFont="1" applyFill="1" applyBorder="1" applyAlignment="1">
      <alignment vertical="top" wrapText="1"/>
    </xf>
    <xf numFmtId="0" fontId="12" fillId="2" borderId="0" xfId="0" applyFont="1" applyFill="1" applyAlignment="1">
      <alignment horizontal="left" vertical="top"/>
    </xf>
    <xf numFmtId="0" fontId="1" fillId="2" borderId="6" xfId="0" applyFont="1" applyFill="1" applyBorder="1" applyAlignment="1">
      <alignment vertical="top"/>
    </xf>
    <xf numFmtId="0" fontId="13" fillId="2" borderId="0" xfId="0" applyFont="1" applyFill="1" applyAlignment="1">
      <alignment vertical="top" wrapText="1"/>
    </xf>
    <xf numFmtId="0" fontId="1" fillId="2" borderId="8" xfId="0" applyFont="1" applyFill="1" applyBorder="1" applyAlignment="1">
      <alignment horizontal="left"/>
    </xf>
    <xf numFmtId="0" fontId="1" fillId="2" borderId="0" xfId="0" applyFont="1" applyFill="1" applyAlignment="1">
      <alignment vertical="top" wrapText="1"/>
    </xf>
    <xf numFmtId="0" fontId="1" fillId="0" borderId="0" xfId="0" applyFont="1" applyAlignment="1">
      <alignment vertical="center"/>
    </xf>
    <xf numFmtId="0" fontId="1" fillId="0" borderId="0" xfId="0" applyFont="1" applyAlignment="1">
      <alignment horizontal="left" vertical="top" wrapText="1"/>
    </xf>
    <xf numFmtId="0" fontId="3" fillId="0" borderId="0" xfId="0" applyFont="1" applyAlignment="1">
      <alignment vertical="center" wrapText="1"/>
    </xf>
    <xf numFmtId="0" fontId="5" fillId="2" borderId="0" xfId="0" applyFont="1" applyFill="1" applyAlignment="1">
      <alignment horizontal="left"/>
    </xf>
    <xf numFmtId="0" fontId="1" fillId="0" borderId="0" xfId="0" applyFont="1" applyAlignment="1">
      <alignment vertical="center" wrapText="1"/>
    </xf>
    <xf numFmtId="0" fontId="5" fillId="0" borderId="0" xfId="0" applyFont="1" applyAlignment="1">
      <alignment horizontal="right"/>
    </xf>
    <xf numFmtId="0" fontId="1" fillId="0" borderId="7" xfId="0" applyFont="1" applyBorder="1" applyAlignment="1">
      <alignment horizontal="right"/>
    </xf>
    <xf numFmtId="0" fontId="5" fillId="0" borderId="7" xfId="0" applyFont="1" applyBorder="1" applyAlignment="1">
      <alignment horizontal="right"/>
    </xf>
    <xf numFmtId="0" fontId="10" fillId="0" borderId="0" xfId="0" applyFont="1" applyAlignment="1">
      <alignment horizontal="right"/>
    </xf>
    <xf numFmtId="0" fontId="1" fillId="0" borderId="0" xfId="0" applyFont="1" applyAlignment="1">
      <alignment horizontal="right"/>
    </xf>
    <xf numFmtId="0" fontId="14" fillId="0" borderId="0" xfId="0" applyFont="1" applyAlignment="1">
      <alignment horizontal="left"/>
    </xf>
    <xf numFmtId="0" fontId="15" fillId="0" borderId="0" xfId="0" applyFont="1" applyAlignment="1">
      <alignment horizontal="left"/>
    </xf>
    <xf numFmtId="0" fontId="16" fillId="0" borderId="0" xfId="0" applyFont="1" applyAlignment="1">
      <alignment horizontal="right"/>
    </xf>
    <xf numFmtId="0" fontId="17" fillId="0" borderId="0" xfId="0" applyFont="1" applyAlignment="1">
      <alignment horizontal="right"/>
    </xf>
    <xf numFmtId="0" fontId="9" fillId="0" borderId="0" xfId="0" applyFont="1" applyAlignment="1">
      <alignment horizontal="left" vertical="top"/>
    </xf>
    <xf numFmtId="0" fontId="9" fillId="0" borderId="0" xfId="0" applyFont="1" applyAlignment="1">
      <alignment horizontal="left"/>
    </xf>
    <xf numFmtId="0" fontId="18" fillId="0" borderId="0" xfId="0" applyFont="1" applyAlignment="1">
      <alignment horizontal="left"/>
    </xf>
    <xf numFmtId="0" fontId="19" fillId="0" borderId="0" xfId="0" applyFont="1" applyAlignment="1">
      <alignment horizontal="left"/>
    </xf>
    <xf numFmtId="0" fontId="5" fillId="0" borderId="0" xfId="0" applyFont="1" applyAlignment="1">
      <alignment horizontal="left"/>
    </xf>
    <xf numFmtId="0" fontId="1" fillId="0" borderId="7" xfId="0" applyFont="1" applyBorder="1" applyAlignment="1">
      <alignment wrapText="1"/>
    </xf>
    <xf numFmtId="164" fontId="20" fillId="0" borderId="7" xfId="0" applyNumberFormat="1" applyFont="1" applyBorder="1" applyAlignment="1">
      <alignment horizontal="right"/>
    </xf>
    <xf numFmtId="3" fontId="1" fillId="0" borderId="0" xfId="0" applyNumberFormat="1" applyFont="1" applyAlignment="1">
      <alignment horizontal="right"/>
    </xf>
    <xf numFmtId="0" fontId="17" fillId="0" borderId="0" xfId="0" applyFont="1" applyAlignment="1">
      <alignment horizontal="right" vertical="center"/>
    </xf>
    <xf numFmtId="0" fontId="16" fillId="0" borderId="0" xfId="0" applyFont="1" applyAlignment="1">
      <alignment horizontal="right" vertical="center"/>
    </xf>
    <xf numFmtId="165" fontId="16" fillId="0" borderId="0" xfId="0" applyNumberFormat="1" applyFont="1" applyAlignment="1">
      <alignment horizontal="right" vertical="center"/>
    </xf>
    <xf numFmtId="165" fontId="1" fillId="0" borderId="0" xfId="0" applyNumberFormat="1" applyFont="1" applyAlignment="1">
      <alignment horizontal="right"/>
    </xf>
    <xf numFmtId="165" fontId="17" fillId="0" borderId="0" xfId="0" applyNumberFormat="1" applyFont="1" applyAlignment="1">
      <alignment horizontal="right" vertical="center"/>
    </xf>
    <xf numFmtId="166" fontId="1" fillId="0" borderId="0" xfId="0" applyNumberFormat="1" applyFont="1" applyAlignment="1">
      <alignment horizontal="right"/>
    </xf>
    <xf numFmtId="3" fontId="5" fillId="0" borderId="0" xfId="0" applyNumberFormat="1" applyFont="1" applyAlignment="1">
      <alignment horizontal="right"/>
    </xf>
    <xf numFmtId="0" fontId="18" fillId="0" borderId="0" xfId="0" applyFont="1" applyAlignment="1">
      <alignment horizontal="left" vertical="top"/>
    </xf>
    <xf numFmtId="0" fontId="19" fillId="0" borderId="0" xfId="0" applyFont="1" applyAlignment="1">
      <alignment horizontal="left" vertical="top"/>
    </xf>
    <xf numFmtId="0" fontId="5" fillId="0" borderId="0" xfId="0" applyFont="1" applyAlignment="1">
      <alignment horizontal="left" vertical="top"/>
    </xf>
    <xf numFmtId="0" fontId="1" fillId="0" borderId="7" xfId="0" applyFont="1" applyBorder="1" applyAlignment="1">
      <alignment horizontal="left" vertical="top"/>
    </xf>
    <xf numFmtId="0" fontId="15" fillId="0" borderId="0" xfId="0" applyFont="1" applyAlignment="1">
      <alignment horizontal="left" vertical="top"/>
    </xf>
    <xf numFmtId="0" fontId="14" fillId="0" borderId="0" xfId="0" applyFont="1" applyAlignment="1">
      <alignment horizontal="left" vertical="top"/>
    </xf>
    <xf numFmtId="0" fontId="1" fillId="0" borderId="0" xfId="0" applyFont="1" applyAlignment="1">
      <alignment wrapText="1"/>
    </xf>
    <xf numFmtId="0" fontId="17" fillId="0" borderId="0" xfId="0" applyFont="1" applyAlignment="1">
      <alignment horizontal="left" vertical="top"/>
    </xf>
    <xf numFmtId="0" fontId="11" fillId="0" borderId="0" xfId="0" applyFont="1" applyAlignment="1">
      <alignment wrapText="1"/>
    </xf>
    <xf numFmtId="0" fontId="11" fillId="0" borderId="0" xfId="0" applyFont="1" applyAlignment="1">
      <alignment horizontal="left" vertical="top" wrapText="1"/>
    </xf>
    <xf numFmtId="165" fontId="21" fillId="0" borderId="0" xfId="0" applyNumberFormat="1" applyFont="1"/>
    <xf numFmtId="165" fontId="11" fillId="0" borderId="0" xfId="0" applyNumberFormat="1" applyFont="1" applyAlignment="1">
      <alignment wrapText="1"/>
    </xf>
    <xf numFmtId="165" fontId="11" fillId="0" borderId="0" xfId="0" applyNumberFormat="1" applyFont="1" applyAlignment="1">
      <alignment horizontal="right"/>
    </xf>
    <xf numFmtId="2" fontId="11" fillId="0" borderId="0" xfId="0" applyNumberFormat="1" applyFont="1" applyAlignment="1">
      <alignment horizontal="right"/>
    </xf>
    <xf numFmtId="0" fontId="17" fillId="0" borderId="0" xfId="0" applyFont="1" applyAlignment="1">
      <alignment horizontal="left"/>
    </xf>
    <xf numFmtId="1" fontId="17" fillId="0" borderId="0" xfId="0" applyNumberFormat="1" applyFont="1" applyAlignment="1">
      <alignment horizontal="left"/>
    </xf>
    <xf numFmtId="49" fontId="17" fillId="0" borderId="0" xfId="0" applyNumberFormat="1" applyFont="1" applyAlignment="1">
      <alignment horizontal="left"/>
    </xf>
    <xf numFmtId="0" fontId="17" fillId="0" borderId="0" xfId="0" applyFont="1"/>
    <xf numFmtId="0" fontId="21" fillId="0" borderId="0" xfId="0" applyFont="1"/>
    <xf numFmtId="0" fontId="1" fillId="2" borderId="0" xfId="0" applyFont="1" applyFill="1" applyAlignment="1">
      <alignment horizontal="left" vertical="top" wrapText="1"/>
    </xf>
    <xf numFmtId="0" fontId="1" fillId="2" borderId="1" xfId="0" applyFont="1" applyFill="1" applyBorder="1" applyAlignment="1">
      <alignment wrapText="1"/>
    </xf>
    <xf numFmtId="0" fontId="1" fillId="2" borderId="0" xfId="0" applyFont="1" applyFill="1" applyAlignment="1">
      <alignment wrapText="1"/>
    </xf>
    <xf numFmtId="0" fontId="1" fillId="0" borderId="0" xfId="0" applyFont="1" applyAlignment="1">
      <alignment horizontal="left" vertical="top" wrapText="1"/>
    </xf>
    <xf numFmtId="0" fontId="5" fillId="0" borderId="0" xfId="0" applyFont="1" applyAlignment="1">
      <alignment horizontal="center"/>
    </xf>
    <xf numFmtId="0" fontId="5" fillId="0" borderId="0" xfId="0" applyFont="1" applyAlignment="1">
      <alignment horizontal="left" vertical="top" wrapText="1"/>
    </xf>
    <xf numFmtId="0" fontId="5" fillId="0" borderId="7" xfId="0" applyFont="1" applyBorder="1" applyAlignment="1">
      <alignment horizontal="left" vertical="top" wrapText="1"/>
    </xf>
  </cellXfs>
  <cellStyles count="1">
    <cellStyle name="Normal" xfId="0" builtinId="0"/>
  </cellStyles>
  <dxfs count="212">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
      <font>
        <condense val="0"/>
        <extend val="0"/>
        <color rgb="FF9C0006"/>
      </font>
      <fill>
        <patternFill>
          <bgColor rgb="FFFFC7CE"/>
        </patternFill>
      </fill>
    </dxf>
    <dxf>
      <font>
        <condense val="0"/>
        <extend val="0"/>
        <color rgb="FF9C65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admissions_chart!$B$1</c:f>
              <c:strCache>
                <c:ptCount val="1"/>
                <c:pt idx="0">
                  <c:v>Male total assaults rate</c:v>
                </c:pt>
              </c:strCache>
            </c:strRef>
          </c:tx>
          <c:spPr>
            <a:ln w="28575" cap="rnd">
              <a:solidFill>
                <a:schemeClr val="accent1"/>
              </a:solidFill>
              <a:round/>
            </a:ln>
            <a:effectLst/>
          </c:spPr>
          <c:marker>
            <c:symbol val="none"/>
          </c:marker>
          <c:cat>
            <c:strRef>
              <c:f>admissions_chart!$A$2:$A$11</c:f>
              <c:strCache>
                <c:ptCount val="10"/>
                <c:pt idx="0">
                  <c:v>2011/12</c:v>
                </c:pt>
                <c:pt idx="1">
                  <c:v>2012/13</c:v>
                </c:pt>
                <c:pt idx="2">
                  <c:v>2013/14</c:v>
                </c:pt>
                <c:pt idx="3">
                  <c:v>2014/15</c:v>
                </c:pt>
                <c:pt idx="4">
                  <c:v>2015/16</c:v>
                </c:pt>
                <c:pt idx="5">
                  <c:v>2016/17</c:v>
                </c:pt>
                <c:pt idx="6">
                  <c:v>2017/18</c:v>
                </c:pt>
                <c:pt idx="7">
                  <c:v>2018/19</c:v>
                </c:pt>
                <c:pt idx="8">
                  <c:v>2019/20</c:v>
                </c:pt>
                <c:pt idx="9">
                  <c:v>2020/21</c:v>
                </c:pt>
              </c:strCache>
            </c:strRef>
          </c:cat>
          <c:val>
            <c:numRef>
              <c:f>admissions_chart!$B$2:$B$11</c:f>
              <c:numCache>
                <c:formatCode>0.0</c:formatCode>
                <c:ptCount val="10"/>
                <c:pt idx="0">
                  <c:v>148.9</c:v>
                </c:pt>
                <c:pt idx="1">
                  <c:v>112.2</c:v>
                </c:pt>
                <c:pt idx="2">
                  <c:v>100.8</c:v>
                </c:pt>
                <c:pt idx="3">
                  <c:v>83.8</c:v>
                </c:pt>
                <c:pt idx="4">
                  <c:v>80.2</c:v>
                </c:pt>
                <c:pt idx="5">
                  <c:v>76.7</c:v>
                </c:pt>
                <c:pt idx="6">
                  <c:v>77.599999999999994</c:v>
                </c:pt>
                <c:pt idx="7">
                  <c:v>82.3</c:v>
                </c:pt>
                <c:pt idx="8">
                  <c:v>72.099999999999994</c:v>
                </c:pt>
                <c:pt idx="9">
                  <c:v>58.5</c:v>
                </c:pt>
              </c:numCache>
            </c:numRef>
          </c:val>
          <c:smooth val="0"/>
          <c:extLst>
            <c:ext xmlns:c16="http://schemas.microsoft.com/office/drawing/2014/chart" uri="{C3380CC4-5D6E-409C-BE32-E72D297353CC}">
              <c16:uniqueId val="{00000001-EDA4-4CE5-9E23-05E86DAE63B2}"/>
            </c:ext>
          </c:extLst>
        </c:ser>
        <c:ser>
          <c:idx val="1"/>
          <c:order val="1"/>
          <c:tx>
            <c:strRef>
              <c:f>admissions_chart!$D$1</c:f>
              <c:strCache>
                <c:ptCount val="1"/>
                <c:pt idx="0">
                  <c:v>Female total assaults rate</c:v>
                </c:pt>
              </c:strCache>
            </c:strRef>
          </c:tx>
          <c:spPr>
            <a:ln w="28575" cap="rnd">
              <a:solidFill>
                <a:schemeClr val="accent2"/>
              </a:solidFill>
              <a:round/>
            </a:ln>
            <a:effectLst/>
          </c:spPr>
          <c:marker>
            <c:symbol val="none"/>
          </c:marker>
          <c:cat>
            <c:strRef>
              <c:f>admissions_chart!$A$2:$A$11</c:f>
              <c:strCache>
                <c:ptCount val="10"/>
                <c:pt idx="0">
                  <c:v>2011/12</c:v>
                </c:pt>
                <c:pt idx="1">
                  <c:v>2012/13</c:v>
                </c:pt>
                <c:pt idx="2">
                  <c:v>2013/14</c:v>
                </c:pt>
                <c:pt idx="3">
                  <c:v>2014/15</c:v>
                </c:pt>
                <c:pt idx="4">
                  <c:v>2015/16</c:v>
                </c:pt>
                <c:pt idx="5">
                  <c:v>2016/17</c:v>
                </c:pt>
                <c:pt idx="6">
                  <c:v>2017/18</c:v>
                </c:pt>
                <c:pt idx="7">
                  <c:v>2018/19</c:v>
                </c:pt>
                <c:pt idx="8">
                  <c:v>2019/20</c:v>
                </c:pt>
                <c:pt idx="9">
                  <c:v>2020/21</c:v>
                </c:pt>
              </c:strCache>
            </c:strRef>
          </c:cat>
          <c:val>
            <c:numRef>
              <c:f>admissions_chart!$D$2:$D$11</c:f>
              <c:numCache>
                <c:formatCode>0.0</c:formatCode>
                <c:ptCount val="10"/>
                <c:pt idx="0">
                  <c:v>21.9</c:v>
                </c:pt>
                <c:pt idx="1">
                  <c:v>19.2</c:v>
                </c:pt>
                <c:pt idx="2">
                  <c:v>16.8</c:v>
                </c:pt>
                <c:pt idx="3">
                  <c:v>13.2</c:v>
                </c:pt>
                <c:pt idx="4">
                  <c:v>12.5</c:v>
                </c:pt>
                <c:pt idx="5">
                  <c:v>12</c:v>
                </c:pt>
                <c:pt idx="6">
                  <c:v>12.1</c:v>
                </c:pt>
                <c:pt idx="7">
                  <c:v>14.6</c:v>
                </c:pt>
                <c:pt idx="8">
                  <c:v>13.1</c:v>
                </c:pt>
                <c:pt idx="9">
                  <c:v>11.9</c:v>
                </c:pt>
              </c:numCache>
            </c:numRef>
          </c:val>
          <c:smooth val="0"/>
          <c:extLst>
            <c:ext xmlns:c16="http://schemas.microsoft.com/office/drawing/2014/chart" uri="{C3380CC4-5D6E-409C-BE32-E72D297353CC}">
              <c16:uniqueId val="{00000002-EDA4-4CE5-9E23-05E86DAE63B2}"/>
            </c:ext>
          </c:extLst>
        </c:ser>
        <c:dLbls>
          <c:showLegendKey val="0"/>
          <c:showVal val="0"/>
          <c:showCatName val="0"/>
          <c:showSerName val="0"/>
          <c:showPercent val="0"/>
          <c:showBubbleSize val="0"/>
        </c:dLbls>
        <c:smooth val="0"/>
        <c:axId val="504274424"/>
        <c:axId val="504275736"/>
      </c:lineChart>
      <c:catAx>
        <c:axId val="504274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crossAx val="504275736"/>
        <c:crosses val="autoZero"/>
        <c:auto val="1"/>
        <c:lblAlgn val="ctr"/>
        <c:lblOffset val="100"/>
        <c:noMultiLvlLbl val="0"/>
      </c:catAx>
      <c:valAx>
        <c:axId val="50427573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r>
                  <a:rPr lang="en-GB"/>
                  <a:t>Admissions rate per 100,000 population</a:t>
                </a:r>
              </a:p>
            </c:rich>
          </c:tx>
          <c:layout/>
          <c:overlay val="0"/>
          <c:spPr>
            <a:noFill/>
            <a:ln>
              <a:noFill/>
            </a:ln>
            <a:effectLst/>
          </c:spPr>
          <c:txPr>
            <a:bodyPr rot="-54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tx1"/>
                </a:solidFill>
                <a:latin typeface="Arial" panose="020B0604020202020204" pitchFamily="34" charset="0"/>
                <a:ea typeface="+mn-ea"/>
                <a:cs typeface="+mn-cs"/>
              </a:defRPr>
            </a:pPr>
            <a:endParaRPr lang="en-US"/>
          </a:p>
        </c:txPr>
        <c:crossAx val="50427442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1" i="0" u="none" strike="noStrike" kern="1200" baseline="0">
              <a:solidFill>
                <a:schemeClr val="tx1"/>
              </a:solidFill>
              <a:latin typeface="Arial" panose="020B0604020202020204" pitchFamily="34" charset="0"/>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i="0" baseline="0">
          <a:solidFill>
            <a:schemeClr val="tx1"/>
          </a:solidFill>
          <a:latin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admissions_chart!$C$1</c:f>
              <c:strCache>
                <c:ptCount val="1"/>
                <c:pt idx="0">
                  <c:v>Male assault by sharp object rate</c:v>
                </c:pt>
              </c:strCache>
            </c:strRef>
          </c:tx>
          <c:spPr>
            <a:ln w="28575" cap="rnd">
              <a:solidFill>
                <a:schemeClr val="accent1"/>
              </a:solidFill>
              <a:round/>
            </a:ln>
            <a:effectLst/>
          </c:spPr>
          <c:marker>
            <c:symbol val="none"/>
          </c:marker>
          <c:cat>
            <c:strRef>
              <c:f>admissions_chart!$A$2:$A$11</c:f>
              <c:strCache>
                <c:ptCount val="10"/>
                <c:pt idx="0">
                  <c:v>2011/12</c:v>
                </c:pt>
                <c:pt idx="1">
                  <c:v>2012/13</c:v>
                </c:pt>
                <c:pt idx="2">
                  <c:v>2013/14</c:v>
                </c:pt>
                <c:pt idx="3">
                  <c:v>2014/15</c:v>
                </c:pt>
                <c:pt idx="4">
                  <c:v>2015/16</c:v>
                </c:pt>
                <c:pt idx="5">
                  <c:v>2016/17</c:v>
                </c:pt>
                <c:pt idx="6">
                  <c:v>2017/18</c:v>
                </c:pt>
                <c:pt idx="7">
                  <c:v>2018/19</c:v>
                </c:pt>
                <c:pt idx="8">
                  <c:v>2019/20</c:v>
                </c:pt>
                <c:pt idx="9">
                  <c:v>2020/21</c:v>
                </c:pt>
              </c:strCache>
            </c:strRef>
          </c:cat>
          <c:val>
            <c:numRef>
              <c:f>admissions_chart!$C$2:$C$11</c:f>
              <c:numCache>
                <c:formatCode>0.0</c:formatCode>
                <c:ptCount val="10"/>
                <c:pt idx="0">
                  <c:v>33.9</c:v>
                </c:pt>
                <c:pt idx="1">
                  <c:v>23.4</c:v>
                </c:pt>
                <c:pt idx="2">
                  <c:v>20.7</c:v>
                </c:pt>
                <c:pt idx="3">
                  <c:v>18.399999999999999</c:v>
                </c:pt>
                <c:pt idx="4">
                  <c:v>20.3</c:v>
                </c:pt>
                <c:pt idx="5">
                  <c:v>18.2</c:v>
                </c:pt>
                <c:pt idx="6">
                  <c:v>19.5</c:v>
                </c:pt>
                <c:pt idx="7">
                  <c:v>23.1</c:v>
                </c:pt>
                <c:pt idx="8">
                  <c:v>18.7</c:v>
                </c:pt>
                <c:pt idx="9">
                  <c:v>16.5</c:v>
                </c:pt>
              </c:numCache>
            </c:numRef>
          </c:val>
          <c:smooth val="0"/>
          <c:extLst>
            <c:ext xmlns:c16="http://schemas.microsoft.com/office/drawing/2014/chart" uri="{C3380CC4-5D6E-409C-BE32-E72D297353CC}">
              <c16:uniqueId val="{00000000-76FC-4D0F-81BF-BEA86F89E8C0}"/>
            </c:ext>
          </c:extLst>
        </c:ser>
        <c:ser>
          <c:idx val="1"/>
          <c:order val="1"/>
          <c:tx>
            <c:strRef>
              <c:f>admissions_chart!$E$1</c:f>
              <c:strCache>
                <c:ptCount val="1"/>
                <c:pt idx="0">
                  <c:v>Female assault by sharp object rate</c:v>
                </c:pt>
              </c:strCache>
            </c:strRef>
          </c:tx>
          <c:spPr>
            <a:ln w="28575" cap="rnd">
              <a:solidFill>
                <a:schemeClr val="accent2"/>
              </a:solidFill>
              <a:round/>
            </a:ln>
            <a:effectLst/>
          </c:spPr>
          <c:marker>
            <c:symbol val="none"/>
          </c:marker>
          <c:cat>
            <c:strRef>
              <c:f>admissions_chart!$A$2:$A$11</c:f>
              <c:strCache>
                <c:ptCount val="10"/>
                <c:pt idx="0">
                  <c:v>2011/12</c:v>
                </c:pt>
                <c:pt idx="1">
                  <c:v>2012/13</c:v>
                </c:pt>
                <c:pt idx="2">
                  <c:v>2013/14</c:v>
                </c:pt>
                <c:pt idx="3">
                  <c:v>2014/15</c:v>
                </c:pt>
                <c:pt idx="4">
                  <c:v>2015/16</c:v>
                </c:pt>
                <c:pt idx="5">
                  <c:v>2016/17</c:v>
                </c:pt>
                <c:pt idx="6">
                  <c:v>2017/18</c:v>
                </c:pt>
                <c:pt idx="7">
                  <c:v>2018/19</c:v>
                </c:pt>
                <c:pt idx="8">
                  <c:v>2019/20</c:v>
                </c:pt>
                <c:pt idx="9">
                  <c:v>2020/21</c:v>
                </c:pt>
              </c:strCache>
            </c:strRef>
          </c:cat>
          <c:val>
            <c:numRef>
              <c:f>admissions_chart!$E$2:$E$11</c:f>
              <c:numCache>
                <c:formatCode>0.0</c:formatCode>
                <c:ptCount val="10"/>
                <c:pt idx="0">
                  <c:v>2.5</c:v>
                </c:pt>
                <c:pt idx="1">
                  <c:v>1.5</c:v>
                </c:pt>
                <c:pt idx="2">
                  <c:v>1.9</c:v>
                </c:pt>
                <c:pt idx="3">
                  <c:v>2</c:v>
                </c:pt>
                <c:pt idx="4">
                  <c:v>1.2</c:v>
                </c:pt>
                <c:pt idx="5">
                  <c:v>1.4</c:v>
                </c:pt>
                <c:pt idx="6">
                  <c:v>1.4</c:v>
                </c:pt>
                <c:pt idx="7">
                  <c:v>1.9</c:v>
                </c:pt>
                <c:pt idx="8">
                  <c:v>1.5</c:v>
                </c:pt>
                <c:pt idx="9">
                  <c:v>2</c:v>
                </c:pt>
              </c:numCache>
            </c:numRef>
          </c:val>
          <c:smooth val="0"/>
          <c:extLst>
            <c:ext xmlns:c16="http://schemas.microsoft.com/office/drawing/2014/chart" uri="{C3380CC4-5D6E-409C-BE32-E72D297353CC}">
              <c16:uniqueId val="{00000001-76FC-4D0F-81BF-BEA86F89E8C0}"/>
            </c:ext>
          </c:extLst>
        </c:ser>
        <c:dLbls>
          <c:showLegendKey val="0"/>
          <c:showVal val="0"/>
          <c:showCatName val="0"/>
          <c:showSerName val="0"/>
          <c:showPercent val="0"/>
          <c:showBubbleSize val="0"/>
        </c:dLbls>
        <c:smooth val="0"/>
        <c:axId val="272074144"/>
        <c:axId val="272075128"/>
      </c:lineChart>
      <c:catAx>
        <c:axId val="2720741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mn-cs"/>
              </a:defRPr>
            </a:pPr>
            <a:endParaRPr lang="en-US"/>
          </a:p>
        </c:txPr>
        <c:crossAx val="272075128"/>
        <c:crosses val="autoZero"/>
        <c:auto val="1"/>
        <c:lblAlgn val="ctr"/>
        <c:lblOffset val="100"/>
        <c:noMultiLvlLbl val="0"/>
      </c:catAx>
      <c:valAx>
        <c:axId val="27207512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r>
                  <a:rPr lang="en-GB" b="1" i="0" baseline="0">
                    <a:solidFill>
                      <a:schemeClr val="tx1"/>
                    </a:solidFill>
                    <a:latin typeface="Arial" panose="020B0604020202020204" pitchFamily="34" charset="0"/>
                  </a:rPr>
                  <a:t>Admissions rate per 100,000 population</a:t>
                </a:r>
              </a:p>
            </c:rich>
          </c:tx>
          <c:layout/>
          <c:overlay val="0"/>
          <c:spPr>
            <a:noFill/>
            <a:ln>
              <a:noFill/>
            </a:ln>
            <a:effectLst/>
          </c:spPr>
          <c:txPr>
            <a:bodyPr rot="-54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10" b="1" i="0" u="none" strike="noStrike" kern="1200" baseline="0">
                <a:solidFill>
                  <a:sysClr val="windowText" lastClr="000000"/>
                </a:solidFill>
                <a:latin typeface="Arial" panose="020B0604020202020204" pitchFamily="34" charset="0"/>
                <a:ea typeface="+mn-ea"/>
                <a:cs typeface="+mn-cs"/>
              </a:defRPr>
            </a:pPr>
            <a:endParaRPr lang="en-US"/>
          </a:p>
        </c:txPr>
        <c:crossAx val="27207414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deaths_chart!$B$1</c:f>
              <c:strCache>
                <c:ptCount val="1"/>
                <c:pt idx="0">
                  <c:v>Male total deaths from assault rate</c:v>
                </c:pt>
              </c:strCache>
            </c:strRef>
          </c:tx>
          <c:spPr>
            <a:ln w="28575" cap="rnd">
              <a:solidFill>
                <a:schemeClr val="accent1"/>
              </a:solidFill>
              <a:round/>
            </a:ln>
            <a:effectLst/>
          </c:spPr>
          <c:marker>
            <c:symbol val="none"/>
          </c:marker>
          <c:cat>
            <c:numRef>
              <c:f>deaths_chart!$A$3:$A$12</c:f>
              <c:numCache>
                <c:formatCode>General</c:formatCode>
                <c:ptCount val="10"/>
                <c:pt idx="0">
                  <c:v>2011</c:v>
                </c:pt>
                <c:pt idx="1">
                  <c:v>2012</c:v>
                </c:pt>
                <c:pt idx="2">
                  <c:v>2013</c:v>
                </c:pt>
                <c:pt idx="3">
                  <c:v>2014</c:v>
                </c:pt>
                <c:pt idx="4">
                  <c:v>2015</c:v>
                </c:pt>
                <c:pt idx="5">
                  <c:v>2016</c:v>
                </c:pt>
                <c:pt idx="6">
                  <c:v>2017</c:v>
                </c:pt>
                <c:pt idx="7">
                  <c:v>2018</c:v>
                </c:pt>
                <c:pt idx="8">
                  <c:v>2019</c:v>
                </c:pt>
                <c:pt idx="9">
                  <c:v>2020</c:v>
                </c:pt>
              </c:numCache>
            </c:numRef>
          </c:cat>
          <c:val>
            <c:numRef>
              <c:f>deaths_chart!$B$3:$B$12</c:f>
              <c:numCache>
                <c:formatCode>0.00</c:formatCode>
                <c:ptCount val="10"/>
                <c:pt idx="0">
                  <c:v>2.2954518927751599</c:v>
                </c:pt>
                <c:pt idx="1">
                  <c:v>2.0176231623139</c:v>
                </c:pt>
                <c:pt idx="2">
                  <c:v>1.8943201323704499</c:v>
                </c:pt>
                <c:pt idx="3">
                  <c:v>1.3864657831798599</c:v>
                </c:pt>
                <c:pt idx="4">
                  <c:v>1.26414065824953</c:v>
                </c:pt>
                <c:pt idx="5">
                  <c:v>1.5223579192868699</c:v>
                </c:pt>
                <c:pt idx="6">
                  <c:v>1.6286028102867101</c:v>
                </c:pt>
                <c:pt idx="7">
                  <c:v>1.58565301155148</c:v>
                </c:pt>
                <c:pt idx="8">
                  <c:v>1.4645120565016301</c:v>
                </c:pt>
                <c:pt idx="9">
                  <c:v>1.5758596314289399</c:v>
                </c:pt>
              </c:numCache>
            </c:numRef>
          </c:val>
          <c:smooth val="0"/>
          <c:extLst>
            <c:ext xmlns:c16="http://schemas.microsoft.com/office/drawing/2014/chart" uri="{C3380CC4-5D6E-409C-BE32-E72D297353CC}">
              <c16:uniqueId val="{00000001-C2ED-4167-B117-B08F6B6F5E74}"/>
            </c:ext>
          </c:extLst>
        </c:ser>
        <c:ser>
          <c:idx val="1"/>
          <c:order val="1"/>
          <c:tx>
            <c:strRef>
              <c:f>deaths_chart!$C$1</c:f>
              <c:strCache>
                <c:ptCount val="1"/>
                <c:pt idx="0">
                  <c:v>Female total deaths from assault rate</c:v>
                </c:pt>
              </c:strCache>
            </c:strRef>
          </c:tx>
          <c:spPr>
            <a:ln w="28575" cap="rnd">
              <a:solidFill>
                <a:schemeClr val="accent2"/>
              </a:solidFill>
              <a:round/>
            </a:ln>
            <a:effectLst/>
          </c:spPr>
          <c:marker>
            <c:symbol val="none"/>
          </c:marker>
          <c:cat>
            <c:numRef>
              <c:f>deaths_chart!$A$3:$A$12</c:f>
              <c:numCache>
                <c:formatCode>General</c:formatCode>
                <c:ptCount val="10"/>
                <c:pt idx="0">
                  <c:v>2011</c:v>
                </c:pt>
                <c:pt idx="1">
                  <c:v>2012</c:v>
                </c:pt>
                <c:pt idx="2">
                  <c:v>2013</c:v>
                </c:pt>
                <c:pt idx="3">
                  <c:v>2014</c:v>
                </c:pt>
                <c:pt idx="4">
                  <c:v>2015</c:v>
                </c:pt>
                <c:pt idx="5">
                  <c:v>2016</c:v>
                </c:pt>
                <c:pt idx="6">
                  <c:v>2017</c:v>
                </c:pt>
                <c:pt idx="7">
                  <c:v>2018</c:v>
                </c:pt>
                <c:pt idx="8">
                  <c:v>2019</c:v>
                </c:pt>
                <c:pt idx="9">
                  <c:v>2020</c:v>
                </c:pt>
              </c:numCache>
            </c:numRef>
          </c:cat>
          <c:val>
            <c:numRef>
              <c:f>deaths_chart!$C$3:$C$12</c:f>
              <c:numCache>
                <c:formatCode>0.00</c:formatCode>
                <c:ptCount val="10"/>
                <c:pt idx="0">
                  <c:v>0.476260257913247</c:v>
                </c:pt>
                <c:pt idx="1">
                  <c:v>0.40200123524015902</c:v>
                </c:pt>
                <c:pt idx="2">
                  <c:v>0.32834492269301202</c:v>
                </c:pt>
                <c:pt idx="3">
                  <c:v>0.58159188970109799</c:v>
                </c:pt>
                <c:pt idx="4">
                  <c:v>0.39818557692203299</c:v>
                </c:pt>
                <c:pt idx="5">
                  <c:v>0.46809786990263902</c:v>
                </c:pt>
                <c:pt idx="6">
                  <c:v>0.46687017417848797</c:v>
                </c:pt>
                <c:pt idx="7">
                  <c:v>0.46605856778768101</c:v>
                </c:pt>
                <c:pt idx="8">
                  <c:v>0.35710497850763701</c:v>
                </c:pt>
                <c:pt idx="9">
                  <c:v>0.17852118760863001</c:v>
                </c:pt>
              </c:numCache>
            </c:numRef>
          </c:val>
          <c:smooth val="0"/>
          <c:extLst>
            <c:ext xmlns:c16="http://schemas.microsoft.com/office/drawing/2014/chart" uri="{C3380CC4-5D6E-409C-BE32-E72D297353CC}">
              <c16:uniqueId val="{00000002-C2ED-4167-B117-B08F6B6F5E74}"/>
            </c:ext>
          </c:extLst>
        </c:ser>
        <c:dLbls>
          <c:showLegendKey val="0"/>
          <c:showVal val="0"/>
          <c:showCatName val="0"/>
          <c:showSerName val="0"/>
          <c:showPercent val="0"/>
          <c:showBubbleSize val="0"/>
        </c:dLbls>
        <c:smooth val="0"/>
        <c:axId val="501545360"/>
        <c:axId val="501545688"/>
      </c:lineChart>
      <c:catAx>
        <c:axId val="5015453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crossAx val="501545688"/>
        <c:crosses val="autoZero"/>
        <c:auto val="1"/>
        <c:lblAlgn val="ctr"/>
        <c:lblOffset val="100"/>
        <c:noMultiLvlLbl val="0"/>
      </c:catAx>
      <c:valAx>
        <c:axId val="50154568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r>
                  <a:rPr lang="en-GB" b="1" i="0" baseline="0">
                    <a:solidFill>
                      <a:schemeClr val="tx1"/>
                    </a:solidFill>
                    <a:latin typeface="Arial" panose="020B0604020202020204" pitchFamily="34" charset="0"/>
                  </a:rPr>
                  <a:t>Deaths rate per 100,000 population </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15453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1" i="0" u="none" strike="noStrike" kern="1200" baseline="0">
              <a:solidFill>
                <a:schemeClr val="tx1"/>
              </a:solidFill>
              <a:latin typeface="Arial" panose="020B0604020202020204" pitchFamily="34" charset="0"/>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Lines="10" dropStyle="combo" dx="16" fmlaLink="lookups!$A$2" fmlaRange="lookups!$B$4:$C$13" noThreeD="1" sel="10" val="0"/>
</file>

<file path=xl/ctrlProps/ctrlProp2.xml><?xml version="1.0" encoding="utf-8"?>
<formControlPr xmlns="http://schemas.microsoft.com/office/spreadsheetml/2009/9/main" objectType="Drop" dropLines="10" dropStyle="combo" dx="16" fmlaLink="lookups!$A$2" fmlaRange="lookups!$B$4:$C$13" noThreeD="1" sel="10" val="0"/>
</file>

<file path=xl/ctrlProps/ctrlProp3.xml><?xml version="1.0" encoding="utf-8"?>
<formControlPr xmlns="http://schemas.microsoft.com/office/spreadsheetml/2009/9/main" objectType="Drop" dropLines="10" dropStyle="combo" dx="16" fmlaLink="lookups!$A$2" fmlaRange="lookups!$C$4:$C$13" noThreeD="1" sel="10" val="0"/>
</file>

<file path=xl/ctrlProps/ctrlProp4.xml><?xml version="1.0" encoding="utf-8"?>
<formControlPr xmlns="http://schemas.microsoft.com/office/spreadsheetml/2009/9/main" objectType="Drop" dropLines="10" dropStyle="combo" dx="16" fmlaLink="lookups!$A$2" fmlaRange="lookups!$C$4:$C$13" noThreeD="1" sel="10" val="0"/>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0</xdr:col>
      <xdr:colOff>819150</xdr:colOff>
      <xdr:row>3</xdr:row>
      <xdr:rowOff>152400</xdr:rowOff>
    </xdr:from>
    <xdr:to>
      <xdr:col>0</xdr:col>
      <xdr:colOff>1971675</xdr:colOff>
      <xdr:row>5</xdr:row>
      <xdr:rowOff>85725</xdr:rowOff>
    </xdr:to>
    <xdr:sp macro="" textlink="">
      <xdr:nvSpPr>
        <xdr:cNvPr id="17409"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2"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3"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4"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5"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0</xdr:col>
      <xdr:colOff>0</xdr:colOff>
      <xdr:row>24</xdr:row>
      <xdr:rowOff>142878</xdr:rowOff>
    </xdr:from>
    <xdr:to>
      <xdr:col>7</xdr:col>
      <xdr:colOff>516255</xdr:colOff>
      <xdr:row>48</xdr:row>
      <xdr:rowOff>1146</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66674</xdr:colOff>
      <xdr:row>24</xdr:row>
      <xdr:rowOff>142869</xdr:rowOff>
    </xdr:from>
    <xdr:to>
      <xdr:col>17</xdr:col>
      <xdr:colOff>241629</xdr:colOff>
      <xdr:row>48</xdr:row>
      <xdr:rowOff>19242</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8"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9"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1974850</xdr:colOff>
      <xdr:row>5</xdr:row>
      <xdr:rowOff>88900</xdr:rowOff>
    </xdr:to>
    <xdr:sp macro="" textlink="">
      <xdr:nvSpPr>
        <xdr:cNvPr id="10" name="Drop Down 1" hidden="1">
          <a:extLst>
            <a:ext uri="{63B3BB69-23CF-44E3-9099-C40C66FF867C}">
              <a14:compatExt xmlns:a14="http://schemas.microsoft.com/office/drawing/2010/main" spid="_x0000_s1740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1228725</xdr:colOff>
          <xdr:row>3</xdr:row>
          <xdr:rowOff>228600</xdr:rowOff>
        </xdr:from>
        <xdr:to>
          <xdr:col>0</xdr:col>
          <xdr:colOff>2962275</xdr:colOff>
          <xdr:row>5</xdr:row>
          <xdr:rowOff>133350</xdr:rowOff>
        </xdr:to>
        <xdr:sp macro="" textlink="">
          <xdr:nvSpPr>
            <xdr:cNvPr id="11" name="Drop Down 1" hidden="1">
              <a:extLst>
                <a:ext uri="{63B3BB69-23CF-44E3-9099-C40C66FF867C}">
                  <a14:compatExt spid="_x0000_s174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800100</xdr:colOff>
      <xdr:row>3</xdr:row>
      <xdr:rowOff>152400</xdr:rowOff>
    </xdr:from>
    <xdr:to>
      <xdr:col>1</xdr:col>
      <xdr:colOff>104775</xdr:colOff>
      <xdr:row>5</xdr:row>
      <xdr:rowOff>85725</xdr:rowOff>
    </xdr:to>
    <xdr:sp macro="" textlink="">
      <xdr:nvSpPr>
        <xdr:cNvPr id="1025"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2"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3"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4"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5"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6"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7"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107950</xdr:colOff>
      <xdr:row>5</xdr:row>
      <xdr:rowOff>88900</xdr:rowOff>
    </xdr:to>
    <xdr:sp macro="" textlink="">
      <xdr:nvSpPr>
        <xdr:cNvPr id="8" name="Drop Down 1" hidden="1">
          <a:extLst>
            <a:ext uri="{63B3BB69-23CF-44E3-9099-C40C66FF867C}">
              <a14:compatExt xmlns:a14="http://schemas.microsoft.com/office/drawing/2010/main" spid="_x0000_s1025"/>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1200150</xdr:colOff>
          <xdr:row>3</xdr:row>
          <xdr:rowOff>228600</xdr:rowOff>
        </xdr:from>
        <xdr:to>
          <xdr:col>1</xdr:col>
          <xdr:colOff>161925</xdr:colOff>
          <xdr:row>5</xdr:row>
          <xdr:rowOff>133350</xdr:rowOff>
        </xdr:to>
        <xdr:sp macro="" textlink="">
          <xdr:nvSpPr>
            <xdr:cNvPr id="9" name="Drop Down 1" hidden="1">
              <a:extLst>
                <a:ext uri="{63B3BB69-23CF-44E3-9099-C40C66FF867C}">
                  <a14:compatExt spid="_x0000_s102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0</xdr:col>
      <xdr:colOff>819150</xdr:colOff>
      <xdr:row>3</xdr:row>
      <xdr:rowOff>152400</xdr:rowOff>
    </xdr:from>
    <xdr:to>
      <xdr:col>0</xdr:col>
      <xdr:colOff>1971675</xdr:colOff>
      <xdr:row>5</xdr:row>
      <xdr:rowOff>85725</xdr:rowOff>
    </xdr:to>
    <xdr:sp macro="" textlink="">
      <xdr:nvSpPr>
        <xdr:cNvPr id="27649" name="Drop Down 1"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2"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3"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4"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5"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6"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0</xdr:col>
      <xdr:colOff>0</xdr:colOff>
      <xdr:row>24</xdr:row>
      <xdr:rowOff>95250</xdr:rowOff>
    </xdr:from>
    <xdr:to>
      <xdr:col>7</xdr:col>
      <xdr:colOff>264795</xdr:colOff>
      <xdr:row>46</xdr:row>
      <xdr:rowOff>132900</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819150</xdr:colOff>
      <xdr:row>3</xdr:row>
      <xdr:rowOff>152400</xdr:rowOff>
    </xdr:from>
    <xdr:to>
      <xdr:col>0</xdr:col>
      <xdr:colOff>1971675</xdr:colOff>
      <xdr:row>5</xdr:row>
      <xdr:rowOff>85725</xdr:rowOff>
    </xdr:to>
    <xdr:sp macro="" textlink="">
      <xdr:nvSpPr>
        <xdr:cNvPr id="8"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819150</xdr:colOff>
      <xdr:row>3</xdr:row>
      <xdr:rowOff>152400</xdr:rowOff>
    </xdr:from>
    <xdr:to>
      <xdr:col>0</xdr:col>
      <xdr:colOff>1974850</xdr:colOff>
      <xdr:row>5</xdr:row>
      <xdr:rowOff>88900</xdr:rowOff>
    </xdr:to>
    <xdr:sp macro="" textlink="">
      <xdr:nvSpPr>
        <xdr:cNvPr id="9" name="Drop Down 1025" hidden="1">
          <a:extLst>
            <a:ext uri="{63B3BB69-23CF-44E3-9099-C40C66FF867C}">
              <a14:compatExt xmlns:a14="http://schemas.microsoft.com/office/drawing/2010/main" spid="_x0000_s27649"/>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1228725</xdr:colOff>
          <xdr:row>3</xdr:row>
          <xdr:rowOff>228600</xdr:rowOff>
        </xdr:from>
        <xdr:to>
          <xdr:col>0</xdr:col>
          <xdr:colOff>2962275</xdr:colOff>
          <xdr:row>5</xdr:row>
          <xdr:rowOff>133350</xdr:rowOff>
        </xdr:to>
        <xdr:sp macro="" textlink="">
          <xdr:nvSpPr>
            <xdr:cNvPr id="10" name="Drop Down 1025" hidden="1">
              <a:extLst>
                <a:ext uri="{63B3BB69-23CF-44E3-9099-C40C66FF867C}">
                  <a14:compatExt spid="_x0000_s276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0</xdr:col>
      <xdr:colOff>800100</xdr:colOff>
      <xdr:row>3</xdr:row>
      <xdr:rowOff>152400</xdr:rowOff>
    </xdr:from>
    <xdr:to>
      <xdr:col>1</xdr:col>
      <xdr:colOff>104775</xdr:colOff>
      <xdr:row>5</xdr:row>
      <xdr:rowOff>85725</xdr:rowOff>
    </xdr:to>
    <xdr:sp macro="" textlink="">
      <xdr:nvSpPr>
        <xdr:cNvPr id="29697" name="Drop Down 1"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2"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3"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4"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5"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6"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104775</xdr:colOff>
      <xdr:row>5</xdr:row>
      <xdr:rowOff>85725</xdr:rowOff>
    </xdr:to>
    <xdr:sp macro="" textlink="">
      <xdr:nvSpPr>
        <xdr:cNvPr id="7"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800100</xdr:colOff>
      <xdr:row>3</xdr:row>
      <xdr:rowOff>152400</xdr:rowOff>
    </xdr:from>
    <xdr:to>
      <xdr:col>1</xdr:col>
      <xdr:colOff>107950</xdr:colOff>
      <xdr:row>5</xdr:row>
      <xdr:rowOff>88900</xdr:rowOff>
    </xdr:to>
    <xdr:sp macro="" textlink="">
      <xdr:nvSpPr>
        <xdr:cNvPr id="8" name="Drop Down 1025" hidden="1">
          <a:extLst>
            <a:ext uri="{63B3BB69-23CF-44E3-9099-C40C66FF867C}">
              <a14:compatExt xmlns:a14="http://schemas.microsoft.com/office/drawing/2010/main" spid="_x0000_s29697"/>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1200150</xdr:colOff>
          <xdr:row>3</xdr:row>
          <xdr:rowOff>228600</xdr:rowOff>
        </xdr:from>
        <xdr:to>
          <xdr:col>1</xdr:col>
          <xdr:colOff>161925</xdr:colOff>
          <xdr:row>5</xdr:row>
          <xdr:rowOff>133350</xdr:rowOff>
        </xdr:to>
        <xdr:sp macro="" textlink="">
          <xdr:nvSpPr>
            <xdr:cNvPr id="9" name="Drop Down 1025" hidden="1">
              <a:extLst>
                <a:ext uri="{63B3BB69-23CF-44E3-9099-C40C66FF867C}">
                  <a14:compatExt spid="_x0000_s2969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isdscotland.org/products-and-Services/Data-Support-and-Monitoring/SMR-Completeness/" TargetMode="Externa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T191"/>
  <sheetViews>
    <sheetView showGridLines="0" tabSelected="1" workbookViewId="0"/>
  </sheetViews>
  <sheetFormatPr defaultColWidth="11.42578125" defaultRowHeight="15" x14ac:dyDescent="0.25"/>
  <cols>
    <col min="1" max="1" width="2.42578125" customWidth="1"/>
    <col min="2" max="2" width="13.28515625" customWidth="1"/>
  </cols>
  <sheetData>
    <row r="1" spans="1:20" ht="18" customHeight="1" x14ac:dyDescent="0.25">
      <c r="A1" s="28" t="s">
        <v>156</v>
      </c>
      <c r="B1" s="15"/>
      <c r="C1" s="15"/>
      <c r="D1" s="15"/>
      <c r="E1" s="15"/>
      <c r="F1" s="15"/>
      <c r="G1" s="15"/>
      <c r="H1" s="15"/>
      <c r="I1" s="15"/>
      <c r="J1" s="15"/>
      <c r="K1" s="15"/>
      <c r="L1" s="15"/>
      <c r="M1" s="15"/>
      <c r="N1" s="15"/>
      <c r="O1" s="15"/>
      <c r="P1" s="6"/>
      <c r="Q1" s="6"/>
      <c r="R1" s="6"/>
      <c r="S1" s="6"/>
      <c r="T1" s="6"/>
    </row>
    <row r="2" spans="1:20" ht="12.75" customHeight="1" x14ac:dyDescent="0.25">
      <c r="A2" s="19"/>
      <c r="B2" s="6"/>
      <c r="C2" s="6"/>
      <c r="D2" s="6"/>
      <c r="E2" s="6"/>
      <c r="F2" s="6"/>
      <c r="G2" s="6"/>
      <c r="H2" s="6"/>
      <c r="I2" s="6"/>
      <c r="J2" s="6"/>
      <c r="K2" s="6"/>
      <c r="L2" s="6"/>
      <c r="M2" s="6"/>
      <c r="N2" s="6"/>
      <c r="O2" s="6"/>
      <c r="P2" s="6"/>
      <c r="Q2" s="6"/>
      <c r="R2" s="6"/>
      <c r="S2" s="6"/>
      <c r="T2" s="6"/>
    </row>
    <row r="3" spans="1:20" ht="12.75" customHeight="1" x14ac:dyDescent="0.25">
      <c r="A3" s="20"/>
      <c r="B3" s="29" t="s">
        <v>201</v>
      </c>
      <c r="C3" s="6" t="s">
        <v>39</v>
      </c>
      <c r="D3" s="6"/>
      <c r="E3" s="6"/>
      <c r="F3" s="6"/>
      <c r="G3" s="6"/>
      <c r="H3" s="6"/>
      <c r="I3" s="6"/>
      <c r="J3" s="6"/>
      <c r="K3" s="6"/>
      <c r="L3" s="6"/>
      <c r="M3" s="6"/>
      <c r="N3" s="6"/>
      <c r="O3" s="42"/>
      <c r="P3" s="6"/>
      <c r="Q3" s="6"/>
      <c r="R3" s="6"/>
      <c r="S3" s="6"/>
      <c r="T3" s="6"/>
    </row>
    <row r="4" spans="1:20" ht="12.75" customHeight="1" x14ac:dyDescent="0.25">
      <c r="A4" s="20"/>
      <c r="B4" s="25" t="s">
        <v>202</v>
      </c>
      <c r="C4" s="6" t="s">
        <v>208</v>
      </c>
      <c r="D4" s="6"/>
      <c r="E4" s="6"/>
      <c r="F4" s="6"/>
      <c r="G4" s="6"/>
      <c r="H4" s="6"/>
      <c r="I4" s="6"/>
      <c r="J4" s="6"/>
      <c r="K4" s="6"/>
      <c r="L4" s="6"/>
      <c r="M4" s="6"/>
      <c r="N4" s="6"/>
      <c r="O4" s="42"/>
      <c r="P4" s="6"/>
      <c r="Q4" s="6"/>
      <c r="R4" s="6"/>
      <c r="S4" s="6"/>
      <c r="T4" s="6"/>
    </row>
    <row r="5" spans="1:20" ht="12.75" customHeight="1" x14ac:dyDescent="0.25">
      <c r="A5" s="20"/>
      <c r="B5" s="29" t="s">
        <v>203</v>
      </c>
      <c r="C5" s="6" t="s">
        <v>157</v>
      </c>
      <c r="D5" s="6"/>
      <c r="E5" s="6"/>
      <c r="F5" s="6"/>
      <c r="G5" s="6"/>
      <c r="H5" s="6"/>
      <c r="I5" s="6"/>
      <c r="J5" s="6"/>
      <c r="K5" s="6"/>
      <c r="L5" s="6"/>
      <c r="M5" s="6"/>
      <c r="N5" s="6"/>
      <c r="O5" s="42"/>
      <c r="P5" s="29"/>
      <c r="Q5" s="6"/>
      <c r="R5" s="6"/>
      <c r="S5" s="6"/>
      <c r="T5" s="6"/>
    </row>
    <row r="6" spans="1:20" ht="12.75" customHeight="1" x14ac:dyDescent="0.25">
      <c r="A6" s="20"/>
      <c r="B6" s="29" t="s">
        <v>204</v>
      </c>
      <c r="C6" s="6" t="s">
        <v>158</v>
      </c>
      <c r="D6" s="6"/>
      <c r="E6" s="6"/>
      <c r="F6" s="6"/>
      <c r="G6" s="6"/>
      <c r="H6" s="6"/>
      <c r="I6" s="6"/>
      <c r="J6" s="6"/>
      <c r="K6" s="6"/>
      <c r="L6" s="6"/>
      <c r="M6" s="6"/>
      <c r="N6" s="6"/>
      <c r="O6" s="42"/>
      <c r="P6" s="29"/>
      <c r="Q6" s="6"/>
      <c r="R6" s="6"/>
      <c r="S6" s="6"/>
      <c r="T6" s="6"/>
    </row>
    <row r="7" spans="1:20" ht="12.75" customHeight="1" x14ac:dyDescent="0.25">
      <c r="A7" s="20"/>
      <c r="B7" s="29"/>
      <c r="C7" s="6"/>
      <c r="D7" s="6"/>
      <c r="E7" s="6"/>
      <c r="F7" s="6"/>
      <c r="G7" s="6"/>
      <c r="H7" s="6"/>
      <c r="I7" s="6"/>
      <c r="J7" s="6"/>
      <c r="K7" s="6"/>
      <c r="L7" s="6"/>
      <c r="M7" s="6"/>
      <c r="N7" s="6"/>
      <c r="O7" s="42"/>
      <c r="P7" s="29"/>
      <c r="Q7" s="6"/>
      <c r="R7" s="6"/>
      <c r="S7" s="6"/>
      <c r="T7" s="6"/>
    </row>
    <row r="8" spans="1:20" ht="15.75" customHeight="1" x14ac:dyDescent="0.25">
      <c r="A8" s="22" t="s">
        <v>0</v>
      </c>
      <c r="B8" s="6"/>
      <c r="C8" s="6"/>
      <c r="D8" s="6"/>
      <c r="E8" s="6"/>
      <c r="F8" s="6"/>
      <c r="G8" s="6"/>
      <c r="H8" s="6"/>
      <c r="I8" s="6"/>
      <c r="J8" s="6"/>
      <c r="K8" s="6"/>
      <c r="L8" s="6"/>
      <c r="M8" s="6"/>
      <c r="N8" s="6"/>
      <c r="O8" s="6"/>
      <c r="P8" s="6"/>
      <c r="Q8" s="6"/>
      <c r="R8" s="6"/>
      <c r="S8" s="6"/>
      <c r="T8" s="6"/>
    </row>
    <row r="9" spans="1:20" ht="15.75" customHeight="1" x14ac:dyDescent="0.25">
      <c r="A9" s="26" t="s">
        <v>36</v>
      </c>
      <c r="B9" s="18"/>
      <c r="C9" s="9"/>
      <c r="D9" s="9"/>
      <c r="E9" s="9"/>
      <c r="F9" s="9"/>
      <c r="G9" s="9"/>
      <c r="H9" s="9"/>
      <c r="I9" s="9"/>
      <c r="J9" s="9"/>
      <c r="K9" s="9"/>
      <c r="L9" s="9"/>
      <c r="M9" s="9"/>
      <c r="N9" s="9"/>
      <c r="O9" s="6"/>
      <c r="P9" s="6"/>
      <c r="Q9" s="6"/>
      <c r="R9" s="6"/>
      <c r="S9" s="6"/>
      <c r="T9" s="6"/>
    </row>
    <row r="10" spans="1:20" ht="12.75" customHeight="1" x14ac:dyDescent="0.25">
      <c r="A10" s="34"/>
      <c r="B10" s="31"/>
      <c r="C10" s="31"/>
      <c r="D10" s="31"/>
      <c r="E10" s="31"/>
      <c r="F10" s="31"/>
      <c r="G10" s="31"/>
      <c r="H10" s="31"/>
      <c r="I10" s="31"/>
      <c r="J10" s="31"/>
      <c r="K10" s="31"/>
      <c r="L10" s="31"/>
      <c r="M10" s="31"/>
      <c r="N10" s="31"/>
      <c r="O10" s="6"/>
      <c r="P10" s="6"/>
      <c r="Q10" s="6"/>
      <c r="R10" s="6"/>
      <c r="S10" s="6"/>
      <c r="T10" s="6"/>
    </row>
    <row r="11" spans="1:20" ht="12.75" customHeight="1" x14ac:dyDescent="0.25">
      <c r="A11" s="8">
        <v>1</v>
      </c>
      <c r="B11" s="31" t="s">
        <v>1</v>
      </c>
      <c r="C11" s="31"/>
      <c r="D11" s="31"/>
      <c r="E11" s="31"/>
      <c r="F11" s="31"/>
      <c r="G11" s="31"/>
      <c r="H11" s="31"/>
      <c r="I11" s="31"/>
      <c r="J11" s="31"/>
      <c r="K11" s="31"/>
      <c r="L11" s="31"/>
      <c r="M11" s="31"/>
      <c r="N11" s="31"/>
      <c r="O11" s="6"/>
      <c r="P11" s="6"/>
      <c r="Q11" s="6"/>
      <c r="R11" s="6"/>
      <c r="S11" s="6"/>
      <c r="T11" s="6"/>
    </row>
    <row r="12" spans="1:20" ht="12.75" customHeight="1" x14ac:dyDescent="0.25">
      <c r="A12" s="8"/>
      <c r="B12" s="31" t="s">
        <v>209</v>
      </c>
      <c r="C12" s="31"/>
      <c r="D12" s="31"/>
      <c r="E12" s="31"/>
      <c r="F12" s="31"/>
      <c r="G12" s="31"/>
      <c r="H12" s="31"/>
      <c r="I12" s="31"/>
      <c r="J12" s="31"/>
      <c r="K12" s="31"/>
      <c r="L12" s="31"/>
      <c r="M12" s="31"/>
      <c r="N12" s="31"/>
      <c r="O12" s="6"/>
      <c r="P12" s="6"/>
      <c r="Q12" s="6"/>
      <c r="R12" s="6"/>
      <c r="S12" s="6"/>
      <c r="T12" s="6"/>
    </row>
    <row r="13" spans="1:20" ht="12.75" customHeight="1" x14ac:dyDescent="0.25">
      <c r="A13" s="27"/>
      <c r="B13" s="12"/>
      <c r="C13" s="12"/>
      <c r="D13" s="12"/>
      <c r="E13" s="12"/>
      <c r="F13" s="12"/>
      <c r="G13" s="12"/>
      <c r="H13" s="12"/>
      <c r="I13" s="12"/>
      <c r="J13" s="12"/>
      <c r="K13" s="12"/>
      <c r="L13" s="12"/>
      <c r="M13" s="12"/>
      <c r="N13" s="12"/>
      <c r="O13" s="6"/>
      <c r="P13" s="6"/>
      <c r="Q13" s="6"/>
      <c r="R13" s="6"/>
      <c r="S13" s="6"/>
      <c r="T13" s="6"/>
    </row>
    <row r="14" spans="1:20" ht="12.75" customHeight="1" x14ac:dyDescent="0.25">
      <c r="A14" s="19">
        <v>2</v>
      </c>
      <c r="B14" s="6" t="s">
        <v>184</v>
      </c>
      <c r="C14" s="6"/>
      <c r="D14" s="6"/>
      <c r="E14" s="6"/>
      <c r="F14" s="6"/>
      <c r="G14" s="6"/>
      <c r="H14" s="6"/>
      <c r="I14" s="6"/>
      <c r="J14" s="6"/>
      <c r="K14" s="6"/>
      <c r="L14" s="6"/>
      <c r="M14" s="6"/>
      <c r="N14" s="6"/>
      <c r="O14" s="6"/>
      <c r="P14" s="6"/>
      <c r="Q14" s="6"/>
      <c r="R14" s="6"/>
      <c r="S14" s="6"/>
      <c r="T14" s="6"/>
    </row>
    <row r="15" spans="1:20" ht="12.75" customHeight="1" x14ac:dyDescent="0.25">
      <c r="A15" s="19"/>
      <c r="B15" s="6"/>
      <c r="C15" s="6"/>
      <c r="D15" s="6"/>
      <c r="E15" s="6"/>
      <c r="F15" s="6"/>
      <c r="G15" s="6"/>
      <c r="H15" s="6"/>
      <c r="I15" s="6"/>
      <c r="J15" s="6"/>
      <c r="K15" s="6"/>
      <c r="L15" s="6"/>
      <c r="M15" s="6"/>
      <c r="N15" s="6"/>
      <c r="O15" s="6"/>
      <c r="P15" s="6"/>
      <c r="Q15" s="6"/>
      <c r="R15" s="6"/>
      <c r="S15" s="6"/>
      <c r="T15" s="6"/>
    </row>
    <row r="16" spans="1:20" ht="12.75" customHeight="1" x14ac:dyDescent="0.25">
      <c r="A16" s="19">
        <v>3</v>
      </c>
      <c r="B16" s="6" t="s">
        <v>2</v>
      </c>
      <c r="C16" s="6"/>
      <c r="D16" s="6"/>
      <c r="E16" s="6"/>
      <c r="F16" s="6"/>
      <c r="G16" s="6"/>
      <c r="H16" s="6"/>
      <c r="I16" s="6"/>
      <c r="J16" s="6"/>
      <c r="K16" s="6"/>
      <c r="L16" s="6"/>
      <c r="M16" s="6"/>
      <c r="N16" s="6"/>
      <c r="O16" s="6"/>
      <c r="P16" s="6"/>
      <c r="Q16" s="6"/>
      <c r="R16" s="6"/>
      <c r="S16" s="6"/>
      <c r="T16" s="6"/>
    </row>
    <row r="17" spans="1:20" ht="12.75" customHeight="1" x14ac:dyDescent="0.25">
      <c r="A17" s="19"/>
      <c r="B17" s="6"/>
      <c r="C17" s="6"/>
      <c r="D17" s="6"/>
      <c r="E17" s="6"/>
      <c r="F17" s="6"/>
      <c r="G17" s="6"/>
      <c r="H17" s="6"/>
      <c r="I17" s="6"/>
      <c r="J17" s="6"/>
      <c r="K17" s="6"/>
      <c r="L17" s="6"/>
      <c r="M17" s="6"/>
      <c r="N17" s="6"/>
      <c r="O17" s="6"/>
      <c r="P17" s="6"/>
      <c r="Q17" s="6"/>
      <c r="R17" s="6"/>
      <c r="S17" s="6"/>
      <c r="T17" s="6"/>
    </row>
    <row r="18" spans="1:20" ht="12.75" customHeight="1" x14ac:dyDescent="0.25">
      <c r="A18" s="19">
        <v>4</v>
      </c>
      <c r="B18" s="6" t="s">
        <v>210</v>
      </c>
      <c r="C18" s="6"/>
      <c r="D18" s="6"/>
      <c r="E18" s="6"/>
      <c r="F18" s="6"/>
      <c r="G18" s="6"/>
      <c r="H18" s="6"/>
      <c r="I18" s="6"/>
      <c r="J18" s="6"/>
      <c r="K18" s="6"/>
      <c r="L18" s="6"/>
      <c r="M18" s="6"/>
      <c r="N18" s="6"/>
      <c r="O18" s="6"/>
      <c r="P18" s="6"/>
      <c r="Q18" s="6"/>
      <c r="R18" s="6"/>
      <c r="S18" s="6"/>
      <c r="T18" s="6"/>
    </row>
    <row r="19" spans="1:20" ht="12.75" customHeight="1" x14ac:dyDescent="0.25">
      <c r="A19" s="19"/>
      <c r="B19" s="6"/>
      <c r="C19" s="6"/>
      <c r="D19" s="6"/>
      <c r="E19" s="6"/>
      <c r="F19" s="6"/>
      <c r="G19" s="6"/>
      <c r="H19" s="6"/>
      <c r="I19" s="6"/>
      <c r="J19" s="6"/>
      <c r="K19" s="6"/>
      <c r="L19" s="6"/>
      <c r="M19" s="6"/>
      <c r="N19" s="6"/>
      <c r="O19" s="6"/>
      <c r="P19" s="6"/>
      <c r="Q19" s="6"/>
      <c r="R19" s="6"/>
      <c r="S19" s="6"/>
      <c r="T19" s="6"/>
    </row>
    <row r="20" spans="1:20" ht="12.75" customHeight="1" x14ac:dyDescent="0.25">
      <c r="A20" s="19">
        <v>5</v>
      </c>
      <c r="B20" s="87" t="s">
        <v>186</v>
      </c>
      <c r="C20" s="87"/>
      <c r="D20" s="87"/>
      <c r="E20" s="87"/>
      <c r="F20" s="87"/>
      <c r="G20" s="87"/>
      <c r="H20" s="87"/>
      <c r="I20" s="87"/>
      <c r="J20" s="87"/>
      <c r="K20" s="87"/>
      <c r="L20" s="87"/>
      <c r="M20" s="87"/>
      <c r="N20" s="87"/>
      <c r="O20" s="6"/>
      <c r="P20" s="6"/>
      <c r="Q20" s="6"/>
      <c r="R20" s="6"/>
      <c r="S20" s="6"/>
      <c r="T20" s="6"/>
    </row>
    <row r="21" spans="1:20" ht="12.75" customHeight="1" x14ac:dyDescent="0.25">
      <c r="A21" s="19"/>
      <c r="B21" s="87"/>
      <c r="C21" s="87"/>
      <c r="D21" s="87"/>
      <c r="E21" s="87"/>
      <c r="F21" s="87"/>
      <c r="G21" s="87"/>
      <c r="H21" s="87"/>
      <c r="I21" s="87"/>
      <c r="J21" s="87"/>
      <c r="K21" s="87"/>
      <c r="L21" s="87"/>
      <c r="M21" s="87"/>
      <c r="N21" s="87"/>
      <c r="O21" s="6"/>
      <c r="P21" s="6"/>
      <c r="Q21" s="6"/>
      <c r="R21" s="6"/>
      <c r="S21" s="6"/>
      <c r="T21" s="6"/>
    </row>
    <row r="22" spans="1:20" ht="12.75" customHeight="1" x14ac:dyDescent="0.25">
      <c r="A22" s="19"/>
      <c r="B22" s="38"/>
      <c r="C22" s="38"/>
      <c r="D22" s="38"/>
      <c r="E22" s="38"/>
      <c r="F22" s="38"/>
      <c r="G22" s="38"/>
      <c r="H22" s="38"/>
      <c r="I22" s="38"/>
      <c r="J22" s="38"/>
      <c r="K22" s="38"/>
      <c r="L22" s="38"/>
      <c r="M22" s="38"/>
      <c r="N22" s="38"/>
      <c r="O22" s="6"/>
      <c r="P22" s="6"/>
      <c r="Q22" s="6"/>
      <c r="R22" s="6"/>
      <c r="S22" s="6"/>
      <c r="T22" s="6"/>
    </row>
    <row r="23" spans="1:20" ht="12.75" customHeight="1" x14ac:dyDescent="0.25">
      <c r="A23" s="19"/>
      <c r="B23" s="11"/>
      <c r="C23" s="35"/>
      <c r="D23" s="17" t="s">
        <v>3</v>
      </c>
      <c r="E23" s="16"/>
      <c r="F23" s="16"/>
      <c r="G23" s="16"/>
      <c r="H23" s="16"/>
      <c r="I23" s="35"/>
      <c r="J23" s="35"/>
      <c r="K23" s="13"/>
      <c r="L23" s="6"/>
      <c r="M23" s="6"/>
      <c r="N23" s="6"/>
      <c r="O23" s="6"/>
      <c r="P23" s="6"/>
      <c r="Q23" s="6"/>
      <c r="R23" s="6"/>
      <c r="S23" s="6"/>
      <c r="T23" s="6"/>
    </row>
    <row r="24" spans="1:20" ht="12.75" customHeight="1" x14ac:dyDescent="0.25">
      <c r="A24" s="19"/>
      <c r="B24" s="1" t="s">
        <v>4</v>
      </c>
      <c r="C24" s="6"/>
      <c r="D24" s="1" t="s">
        <v>5</v>
      </c>
      <c r="E24" s="6"/>
      <c r="F24" s="6"/>
      <c r="G24" s="6"/>
      <c r="H24" s="6"/>
      <c r="I24" s="6"/>
      <c r="J24" s="6"/>
      <c r="K24" s="3"/>
      <c r="L24" s="6"/>
      <c r="M24" s="6"/>
      <c r="N24" s="6"/>
      <c r="O24" s="6"/>
      <c r="P24" s="6"/>
      <c r="Q24" s="6"/>
      <c r="R24" s="6"/>
      <c r="S24" s="6"/>
      <c r="T24" s="6"/>
    </row>
    <row r="25" spans="1:20" ht="12.75" customHeight="1" x14ac:dyDescent="0.25">
      <c r="A25" s="19"/>
      <c r="B25" s="1"/>
      <c r="C25" s="6"/>
      <c r="D25" s="1" t="s">
        <v>6</v>
      </c>
      <c r="E25" s="6"/>
      <c r="F25" s="6"/>
      <c r="G25" s="6"/>
      <c r="H25" s="6"/>
      <c r="I25" s="6"/>
      <c r="J25" s="6"/>
      <c r="K25" s="3"/>
      <c r="L25" s="6"/>
      <c r="M25" s="6"/>
      <c r="N25" s="6"/>
      <c r="O25" s="6"/>
      <c r="P25" s="6"/>
      <c r="Q25" s="6"/>
      <c r="R25" s="6"/>
      <c r="S25" s="6"/>
      <c r="T25" s="6"/>
    </row>
    <row r="26" spans="1:20" ht="12.75" customHeight="1" x14ac:dyDescent="0.25">
      <c r="A26" s="19"/>
      <c r="B26" s="1"/>
      <c r="C26" s="6"/>
      <c r="D26" s="1" t="s">
        <v>7</v>
      </c>
      <c r="E26" s="6"/>
      <c r="F26" s="6"/>
      <c r="G26" s="6"/>
      <c r="H26" s="6"/>
      <c r="I26" s="6"/>
      <c r="J26" s="6"/>
      <c r="K26" s="3"/>
      <c r="L26" s="6"/>
      <c r="M26" s="6"/>
      <c r="N26" s="6"/>
      <c r="O26" s="6"/>
      <c r="P26" s="6"/>
      <c r="Q26" s="6"/>
      <c r="R26" s="6"/>
      <c r="S26" s="6"/>
      <c r="T26" s="6"/>
    </row>
    <row r="27" spans="1:20" ht="12.75" customHeight="1" x14ac:dyDescent="0.25">
      <c r="A27" s="19"/>
      <c r="B27" s="1"/>
      <c r="C27" s="6"/>
      <c r="D27" s="1" t="s">
        <v>8</v>
      </c>
      <c r="E27" s="6"/>
      <c r="F27" s="6"/>
      <c r="G27" s="6"/>
      <c r="H27" s="6"/>
      <c r="I27" s="6"/>
      <c r="J27" s="6"/>
      <c r="K27" s="3"/>
      <c r="L27" s="6"/>
      <c r="M27" s="6"/>
      <c r="N27" s="6"/>
      <c r="O27" s="6"/>
      <c r="P27" s="6"/>
      <c r="Q27" s="6"/>
      <c r="R27" s="6"/>
      <c r="S27" s="6"/>
      <c r="T27" s="6"/>
    </row>
    <row r="28" spans="1:20" ht="12.75" customHeight="1" x14ac:dyDescent="0.25">
      <c r="A28" s="19"/>
      <c r="B28" s="1"/>
      <c r="C28" s="6"/>
      <c r="D28" s="1"/>
      <c r="E28" s="6"/>
      <c r="F28" s="6"/>
      <c r="G28" s="6"/>
      <c r="H28" s="6"/>
      <c r="I28" s="6"/>
      <c r="J28" s="6"/>
      <c r="K28" s="3"/>
      <c r="L28" s="6"/>
      <c r="M28" s="6"/>
      <c r="N28" s="6"/>
      <c r="O28" s="6"/>
      <c r="P28" s="6"/>
      <c r="Q28" s="6"/>
      <c r="R28" s="6"/>
      <c r="S28" s="6"/>
      <c r="T28" s="6"/>
    </row>
    <row r="29" spans="1:20" ht="12.75" customHeight="1" x14ac:dyDescent="0.25">
      <c r="A29" s="19"/>
      <c r="B29" s="1" t="s">
        <v>9</v>
      </c>
      <c r="C29" s="6"/>
      <c r="D29" s="1" t="s">
        <v>10</v>
      </c>
      <c r="E29" s="6"/>
      <c r="F29" s="6"/>
      <c r="G29" s="6"/>
      <c r="H29" s="6"/>
      <c r="I29" s="6"/>
      <c r="J29" s="6"/>
      <c r="K29" s="3"/>
      <c r="L29" s="6"/>
      <c r="M29" s="6"/>
      <c r="N29" s="6"/>
      <c r="O29" s="6"/>
      <c r="P29" s="6"/>
      <c r="Q29" s="6"/>
      <c r="R29" s="6"/>
      <c r="S29" s="6"/>
      <c r="T29" s="6"/>
    </row>
    <row r="30" spans="1:20" ht="12.75" customHeight="1" x14ac:dyDescent="0.25">
      <c r="A30" s="19"/>
      <c r="B30" s="1"/>
      <c r="C30" s="6"/>
      <c r="D30" s="1" t="s">
        <v>6</v>
      </c>
      <c r="E30" s="6"/>
      <c r="F30" s="6"/>
      <c r="G30" s="6"/>
      <c r="H30" s="6"/>
      <c r="I30" s="6"/>
      <c r="J30" s="6"/>
      <c r="K30" s="3"/>
      <c r="L30" s="6"/>
      <c r="M30" s="6"/>
      <c r="N30" s="6"/>
      <c r="O30" s="6"/>
      <c r="P30" s="6"/>
      <c r="Q30" s="6"/>
      <c r="R30" s="6"/>
      <c r="S30" s="6"/>
      <c r="T30" s="6"/>
    </row>
    <row r="31" spans="1:20" ht="12.75" customHeight="1" x14ac:dyDescent="0.25">
      <c r="A31" s="19"/>
      <c r="B31" s="1"/>
      <c r="C31" s="6"/>
      <c r="D31" s="1" t="s">
        <v>7</v>
      </c>
      <c r="E31" s="6"/>
      <c r="F31" s="6"/>
      <c r="G31" s="6"/>
      <c r="H31" s="6"/>
      <c r="I31" s="6"/>
      <c r="J31" s="6"/>
      <c r="K31" s="3"/>
      <c r="L31" s="6"/>
      <c r="M31" s="6"/>
      <c r="N31" s="6"/>
      <c r="O31" s="6"/>
      <c r="P31" s="6"/>
      <c r="Q31" s="6"/>
      <c r="R31" s="6"/>
      <c r="S31" s="6"/>
      <c r="T31" s="6"/>
    </row>
    <row r="32" spans="1:20" ht="12.75" customHeight="1" x14ac:dyDescent="0.25">
      <c r="A32" s="19"/>
      <c r="B32" s="1"/>
      <c r="C32" s="6"/>
      <c r="D32" s="1" t="s">
        <v>8</v>
      </c>
      <c r="E32" s="6"/>
      <c r="F32" s="6"/>
      <c r="G32" s="6"/>
      <c r="H32" s="6"/>
      <c r="I32" s="6"/>
      <c r="J32" s="6"/>
      <c r="K32" s="3"/>
      <c r="L32" s="6"/>
      <c r="M32" s="6"/>
      <c r="N32" s="6"/>
      <c r="O32" s="6"/>
      <c r="P32" s="6"/>
      <c r="Q32" s="6"/>
      <c r="R32" s="6"/>
      <c r="S32" s="6"/>
      <c r="T32" s="6"/>
    </row>
    <row r="33" spans="1:20" ht="12.75" customHeight="1" x14ac:dyDescent="0.25">
      <c r="A33" s="19"/>
      <c r="B33" s="1"/>
      <c r="C33" s="6"/>
      <c r="D33" s="1"/>
      <c r="E33" s="6"/>
      <c r="F33" s="6"/>
      <c r="G33" s="6"/>
      <c r="H33" s="6"/>
      <c r="I33" s="6"/>
      <c r="J33" s="6"/>
      <c r="K33" s="3"/>
      <c r="L33" s="6"/>
      <c r="M33" s="6"/>
      <c r="N33" s="6"/>
      <c r="O33" s="6"/>
      <c r="P33" s="6"/>
      <c r="Q33" s="6"/>
      <c r="R33" s="6"/>
      <c r="S33" s="6"/>
      <c r="T33" s="6"/>
    </row>
    <row r="34" spans="1:20" ht="12.75" customHeight="1" x14ac:dyDescent="0.25">
      <c r="A34" s="19"/>
      <c r="B34" s="1" t="s">
        <v>11</v>
      </c>
      <c r="C34" s="6"/>
      <c r="D34" s="88" t="s">
        <v>12</v>
      </c>
      <c r="E34" s="89"/>
      <c r="F34" s="89"/>
      <c r="G34" s="89"/>
      <c r="H34" s="89"/>
      <c r="I34" s="89"/>
      <c r="J34" s="89"/>
      <c r="K34" s="3"/>
      <c r="L34" s="6"/>
      <c r="M34" s="6"/>
      <c r="N34" s="6"/>
      <c r="O34" s="6"/>
      <c r="P34" s="6"/>
      <c r="Q34" s="6"/>
      <c r="R34" s="6"/>
      <c r="S34" s="6"/>
      <c r="T34" s="6"/>
    </row>
    <row r="35" spans="1:20" ht="12.75" customHeight="1" x14ac:dyDescent="0.25">
      <c r="A35" s="19"/>
      <c r="B35" s="1"/>
      <c r="C35" s="6"/>
      <c r="D35" s="88"/>
      <c r="E35" s="89"/>
      <c r="F35" s="89"/>
      <c r="G35" s="89"/>
      <c r="H35" s="89"/>
      <c r="I35" s="89"/>
      <c r="J35" s="89"/>
      <c r="K35" s="3"/>
      <c r="L35" s="6"/>
      <c r="M35" s="6"/>
      <c r="N35" s="6"/>
      <c r="O35" s="6"/>
      <c r="P35" s="6"/>
      <c r="Q35" s="6"/>
      <c r="R35" s="6"/>
      <c r="S35" s="6"/>
      <c r="T35" s="6"/>
    </row>
    <row r="36" spans="1:20" ht="12.75" customHeight="1" x14ac:dyDescent="0.25">
      <c r="A36" s="19"/>
      <c r="B36" s="1"/>
      <c r="C36" s="6"/>
      <c r="D36" s="1" t="s">
        <v>6</v>
      </c>
      <c r="E36" s="6"/>
      <c r="F36" s="6"/>
      <c r="G36" s="6"/>
      <c r="H36" s="6"/>
      <c r="I36" s="6"/>
      <c r="J36" s="6"/>
      <c r="K36" s="3"/>
      <c r="L36" s="6"/>
      <c r="M36" s="6"/>
      <c r="N36" s="6"/>
      <c r="O36" s="6"/>
      <c r="P36" s="6"/>
      <c r="Q36" s="6"/>
      <c r="R36" s="6"/>
      <c r="S36" s="6"/>
      <c r="T36" s="6"/>
    </row>
    <row r="37" spans="1:20" ht="12.75" customHeight="1" x14ac:dyDescent="0.25">
      <c r="A37" s="19"/>
      <c r="B37" s="1"/>
      <c r="C37" s="6"/>
      <c r="D37" s="1" t="s">
        <v>7</v>
      </c>
      <c r="E37" s="6"/>
      <c r="F37" s="6"/>
      <c r="G37" s="6"/>
      <c r="H37" s="6"/>
      <c r="I37" s="6"/>
      <c r="J37" s="6"/>
      <c r="K37" s="3"/>
      <c r="L37" s="6"/>
      <c r="M37" s="6"/>
      <c r="N37" s="6"/>
      <c r="O37" s="6"/>
      <c r="P37" s="6"/>
      <c r="Q37" s="6"/>
      <c r="R37" s="6"/>
      <c r="S37" s="6"/>
      <c r="T37" s="6"/>
    </row>
    <row r="38" spans="1:20" ht="12.75" customHeight="1" x14ac:dyDescent="0.25">
      <c r="A38" s="19"/>
      <c r="B38" s="1"/>
      <c r="C38" s="6"/>
      <c r="D38" s="1" t="s">
        <v>8</v>
      </c>
      <c r="E38" s="6"/>
      <c r="F38" s="6"/>
      <c r="G38" s="6"/>
      <c r="H38" s="6"/>
      <c r="I38" s="6"/>
      <c r="J38" s="6"/>
      <c r="K38" s="3"/>
      <c r="L38" s="6"/>
      <c r="M38" s="6"/>
      <c r="N38" s="6"/>
      <c r="O38" s="6"/>
      <c r="P38" s="6"/>
      <c r="Q38" s="6"/>
      <c r="R38" s="6"/>
      <c r="S38" s="6"/>
      <c r="T38" s="6"/>
    </row>
    <row r="39" spans="1:20" ht="12.75" customHeight="1" x14ac:dyDescent="0.25">
      <c r="A39" s="19"/>
      <c r="B39" s="10"/>
      <c r="C39" s="21"/>
      <c r="D39" s="10"/>
      <c r="E39" s="21"/>
      <c r="F39" s="21"/>
      <c r="G39" s="21"/>
      <c r="H39" s="21"/>
      <c r="I39" s="21"/>
      <c r="J39" s="21"/>
      <c r="K39" s="37"/>
      <c r="L39" s="6"/>
      <c r="M39" s="6"/>
      <c r="N39" s="6"/>
      <c r="O39" s="6"/>
      <c r="P39" s="6"/>
      <c r="Q39" s="6"/>
      <c r="R39" s="6"/>
      <c r="S39" s="6"/>
      <c r="T39" s="6"/>
    </row>
    <row r="40" spans="1:20" ht="12.75" customHeight="1" x14ac:dyDescent="0.25">
      <c r="A40" s="19"/>
      <c r="B40" s="6"/>
      <c r="C40" s="6"/>
      <c r="D40" s="6"/>
      <c r="E40" s="6"/>
      <c r="F40" s="6"/>
      <c r="G40" s="6"/>
      <c r="H40" s="6"/>
      <c r="I40" s="6"/>
      <c r="J40" s="6"/>
      <c r="K40" s="6"/>
      <c r="L40" s="6"/>
      <c r="M40" s="6"/>
      <c r="N40" s="6"/>
      <c r="O40" s="6"/>
      <c r="P40" s="6"/>
      <c r="Q40" s="6"/>
      <c r="R40" s="6"/>
      <c r="S40" s="6"/>
      <c r="T40" s="6"/>
    </row>
    <row r="41" spans="1:20" ht="12.75" customHeight="1" x14ac:dyDescent="0.25">
      <c r="A41" s="19">
        <v>6</v>
      </c>
      <c r="B41" s="6" t="s">
        <v>13</v>
      </c>
      <c r="C41" s="6"/>
      <c r="D41" s="6"/>
      <c r="E41" s="6"/>
      <c r="F41" s="6"/>
      <c r="G41" s="6"/>
      <c r="H41" s="6"/>
      <c r="I41" s="6"/>
      <c r="J41" s="6"/>
      <c r="K41" s="6"/>
      <c r="L41" s="6"/>
      <c r="M41" s="6"/>
      <c r="N41" s="6"/>
      <c r="O41" s="6"/>
      <c r="P41" s="6"/>
      <c r="Q41" s="6"/>
      <c r="R41" s="6"/>
      <c r="S41" s="6"/>
      <c r="T41" s="6"/>
    </row>
    <row r="42" spans="1:20" ht="12.75" customHeight="1" x14ac:dyDescent="0.25">
      <c r="A42" s="19"/>
      <c r="B42" s="6"/>
      <c r="C42" s="6"/>
      <c r="D42" s="6"/>
      <c r="E42" s="6"/>
      <c r="F42" s="6"/>
      <c r="G42" s="6"/>
      <c r="H42" s="6"/>
      <c r="I42" s="6"/>
      <c r="J42" s="6"/>
      <c r="K42" s="6"/>
      <c r="L42" s="6"/>
      <c r="M42" s="6"/>
      <c r="N42" s="6"/>
      <c r="O42" s="6"/>
      <c r="P42" s="6"/>
      <c r="Q42" s="6"/>
      <c r="R42" s="6"/>
      <c r="S42" s="6"/>
      <c r="T42" s="6"/>
    </row>
    <row r="43" spans="1:20" ht="12.75" customHeight="1" x14ac:dyDescent="0.25">
      <c r="A43" s="19">
        <v>7</v>
      </c>
      <c r="B43" s="89" t="s">
        <v>211</v>
      </c>
      <c r="C43" s="89"/>
      <c r="D43" s="89"/>
      <c r="E43" s="89"/>
      <c r="F43" s="89"/>
      <c r="G43" s="89"/>
      <c r="H43" s="89"/>
      <c r="I43" s="89"/>
      <c r="J43" s="89"/>
      <c r="K43" s="89"/>
      <c r="L43" s="89"/>
      <c r="M43" s="89"/>
      <c r="N43" s="89"/>
      <c r="O43" s="6"/>
      <c r="P43" s="6"/>
      <c r="Q43" s="6"/>
      <c r="R43" s="6"/>
      <c r="S43" s="6"/>
      <c r="T43" s="6"/>
    </row>
    <row r="44" spans="1:20" ht="12.75" customHeight="1" x14ac:dyDescent="0.25">
      <c r="A44" s="19"/>
      <c r="B44" s="89"/>
      <c r="C44" s="89"/>
      <c r="D44" s="89"/>
      <c r="E44" s="89"/>
      <c r="F44" s="89"/>
      <c r="G44" s="89"/>
      <c r="H44" s="89"/>
      <c r="I44" s="89"/>
      <c r="J44" s="89"/>
      <c r="K44" s="89"/>
      <c r="L44" s="89"/>
      <c r="M44" s="89"/>
      <c r="N44" s="89"/>
      <c r="O44" s="6"/>
      <c r="P44" s="6"/>
      <c r="Q44" s="6"/>
      <c r="R44" s="6"/>
      <c r="S44" s="6"/>
      <c r="T44" s="6"/>
    </row>
    <row r="45" spans="1:20" ht="12.75" customHeight="1" x14ac:dyDescent="0.25">
      <c r="A45" s="19"/>
      <c r="B45" s="6"/>
      <c r="C45" s="6"/>
      <c r="D45" s="6"/>
      <c r="E45" s="6"/>
      <c r="F45" s="6"/>
      <c r="G45" s="6"/>
      <c r="H45" s="6"/>
      <c r="I45" s="6"/>
      <c r="J45" s="6"/>
      <c r="K45" s="6"/>
      <c r="L45" s="6"/>
      <c r="M45" s="6"/>
      <c r="N45" s="6"/>
      <c r="O45" s="6"/>
      <c r="P45" s="6"/>
      <c r="Q45" s="6"/>
      <c r="R45" s="6"/>
      <c r="S45" s="6"/>
      <c r="T45" s="6"/>
    </row>
    <row r="46" spans="1:20" ht="12.75" customHeight="1" x14ac:dyDescent="0.25">
      <c r="A46" s="14">
        <v>8</v>
      </c>
      <c r="B46" s="90" t="s">
        <v>187</v>
      </c>
      <c r="C46" s="90"/>
      <c r="D46" s="90"/>
      <c r="E46" s="90"/>
      <c r="F46" s="90"/>
      <c r="G46" s="90"/>
      <c r="H46" s="90"/>
      <c r="I46" s="90"/>
      <c r="J46" s="90"/>
      <c r="K46" s="90"/>
      <c r="L46" s="6"/>
      <c r="M46" s="6"/>
      <c r="N46" s="6"/>
      <c r="O46" s="6"/>
      <c r="P46" s="6"/>
      <c r="Q46" s="6"/>
      <c r="R46" s="6"/>
      <c r="S46" s="6"/>
      <c r="T46" s="6"/>
    </row>
    <row r="47" spans="1:20" ht="12.75" customHeight="1" x14ac:dyDescent="0.25">
      <c r="A47" s="30"/>
      <c r="B47" s="24" t="s">
        <v>188</v>
      </c>
      <c r="C47" s="23"/>
      <c r="D47" s="23"/>
      <c r="E47" s="23"/>
      <c r="F47" s="23"/>
      <c r="G47" s="23"/>
      <c r="H47" s="23"/>
      <c r="I47" s="23"/>
      <c r="J47" s="23"/>
      <c r="K47" s="23"/>
      <c r="L47" s="6"/>
      <c r="M47" s="6"/>
      <c r="N47" s="6"/>
      <c r="O47" s="6"/>
      <c r="P47" s="6"/>
      <c r="Q47" s="6"/>
      <c r="R47" s="6"/>
      <c r="S47" s="6"/>
      <c r="T47" s="6"/>
    </row>
    <row r="48" spans="1:20" ht="12.75" customHeight="1" x14ac:dyDescent="0.25">
      <c r="L48" s="6"/>
      <c r="M48" s="6"/>
      <c r="N48" s="6"/>
      <c r="O48" s="6"/>
      <c r="P48" s="6"/>
      <c r="Q48" s="6"/>
      <c r="R48" s="6"/>
      <c r="S48" s="6"/>
      <c r="T48" s="6"/>
    </row>
    <row r="49" spans="1:20" ht="12.75" customHeight="1" x14ac:dyDescent="0.25">
      <c r="A49" s="14">
        <v>9</v>
      </c>
      <c r="B49" s="23" t="s">
        <v>189</v>
      </c>
      <c r="L49" s="6"/>
      <c r="M49" s="6"/>
      <c r="N49" s="6"/>
      <c r="O49" s="6"/>
      <c r="P49" s="6"/>
      <c r="Q49" s="6"/>
      <c r="R49" s="6"/>
      <c r="S49" s="6"/>
      <c r="T49" s="6"/>
    </row>
    <row r="50" spans="1:20" ht="12.75" customHeight="1" x14ac:dyDescent="0.25">
      <c r="A50" s="40"/>
      <c r="B50" s="23" t="s">
        <v>190</v>
      </c>
      <c r="L50" s="6"/>
      <c r="M50" s="6"/>
      <c r="N50" s="6"/>
      <c r="O50" s="6"/>
      <c r="P50" s="6"/>
      <c r="Q50" s="6"/>
      <c r="R50" s="6"/>
      <c r="S50" s="6"/>
      <c r="T50" s="6"/>
    </row>
    <row r="51" spans="1:20" ht="12.75" customHeight="1" x14ac:dyDescent="0.25">
      <c r="A51" s="40"/>
      <c r="B51" s="23" t="s">
        <v>191</v>
      </c>
      <c r="L51" s="6"/>
      <c r="M51" s="6"/>
      <c r="N51" s="6"/>
      <c r="O51" s="6"/>
      <c r="P51" s="6"/>
      <c r="Q51" s="6"/>
      <c r="R51" s="6"/>
      <c r="S51" s="6"/>
      <c r="T51" s="6"/>
    </row>
    <row r="52" spans="1:20" ht="12.75" customHeight="1" x14ac:dyDescent="0.25">
      <c r="A52" s="19"/>
      <c r="B52" s="6"/>
      <c r="C52" s="6"/>
      <c r="D52" s="6"/>
      <c r="E52" s="6"/>
      <c r="F52" s="6"/>
      <c r="G52" s="6"/>
      <c r="H52" s="6"/>
      <c r="I52" s="6"/>
      <c r="J52" s="6"/>
      <c r="K52" s="6"/>
      <c r="L52" s="6"/>
      <c r="M52" s="6"/>
      <c r="N52" s="6"/>
      <c r="O52" s="6"/>
      <c r="P52" s="6"/>
      <c r="Q52" s="6"/>
      <c r="R52" s="6"/>
      <c r="S52" s="6"/>
      <c r="T52" s="6"/>
    </row>
    <row r="53" spans="1:20" ht="12.75" customHeight="1" x14ac:dyDescent="0.25">
      <c r="A53" s="19"/>
      <c r="B53" s="5"/>
      <c r="C53" s="5"/>
      <c r="D53" s="5"/>
      <c r="E53" s="5"/>
      <c r="F53" s="5"/>
      <c r="G53" s="5"/>
      <c r="H53" s="5"/>
      <c r="I53" s="5"/>
      <c r="J53" s="5"/>
      <c r="K53" s="5"/>
      <c r="L53" s="5"/>
      <c r="M53" s="5"/>
      <c r="N53" s="5"/>
      <c r="O53" s="6"/>
      <c r="P53" s="6"/>
      <c r="Q53" s="6"/>
      <c r="R53" s="6"/>
      <c r="S53" s="6"/>
      <c r="T53" s="6"/>
    </row>
    <row r="54" spans="1:20" ht="15" customHeight="1" x14ac:dyDescent="0.25">
      <c r="A54" s="26" t="s">
        <v>159</v>
      </c>
      <c r="B54" s="6"/>
      <c r="C54" s="6"/>
      <c r="D54" s="6"/>
      <c r="E54" s="6"/>
      <c r="F54" s="6"/>
      <c r="G54" s="6"/>
      <c r="H54" s="6"/>
      <c r="I54" s="6"/>
      <c r="J54" s="6"/>
      <c r="K54" s="6"/>
      <c r="L54" s="6"/>
      <c r="M54" s="6"/>
      <c r="N54" s="6"/>
      <c r="O54" s="6"/>
      <c r="P54" s="6"/>
      <c r="Q54" s="6"/>
      <c r="R54" s="6"/>
      <c r="S54" s="6"/>
      <c r="T54" s="6"/>
    </row>
    <row r="55" spans="1:20" ht="12.75" customHeight="1" x14ac:dyDescent="0.25">
      <c r="A55" s="26"/>
      <c r="B55" s="6"/>
      <c r="C55" s="6"/>
      <c r="D55" s="6"/>
      <c r="E55" s="6"/>
      <c r="F55" s="6"/>
      <c r="G55" s="6"/>
      <c r="H55" s="6"/>
      <c r="I55" s="6"/>
      <c r="J55" s="6"/>
      <c r="K55" s="6"/>
      <c r="L55" s="6"/>
      <c r="M55" s="6"/>
      <c r="N55" s="6"/>
      <c r="O55" s="6"/>
      <c r="P55" s="6"/>
      <c r="Q55" s="6"/>
      <c r="R55" s="6"/>
      <c r="S55" s="6"/>
      <c r="T55" s="6"/>
    </row>
    <row r="56" spans="1:20" ht="12.75" customHeight="1" x14ac:dyDescent="0.25">
      <c r="A56" s="32">
        <v>1</v>
      </c>
      <c r="B56" s="39" t="s">
        <v>195</v>
      </c>
      <c r="C56" s="39"/>
      <c r="D56" s="39"/>
      <c r="E56" s="41"/>
      <c r="F56" s="41"/>
      <c r="G56" s="41"/>
      <c r="H56" s="41"/>
      <c r="I56" s="41"/>
      <c r="J56" s="41"/>
      <c r="K56" s="41"/>
      <c r="L56" s="41"/>
      <c r="M56" s="41"/>
      <c r="N56" s="41"/>
      <c r="O56" s="4"/>
      <c r="P56" s="6"/>
      <c r="Q56" s="6"/>
      <c r="R56" s="6"/>
      <c r="S56" s="6"/>
      <c r="T56" s="6"/>
    </row>
    <row r="57" spans="1:20" ht="12.75" customHeight="1" x14ac:dyDescent="0.25">
      <c r="A57" s="2"/>
      <c r="B57" s="39" t="s">
        <v>196</v>
      </c>
      <c r="C57" s="4"/>
      <c r="D57" s="43"/>
      <c r="E57" s="41"/>
      <c r="F57" s="41"/>
      <c r="G57" s="41"/>
      <c r="H57" s="41"/>
      <c r="I57" s="41"/>
      <c r="J57" s="41"/>
      <c r="K57" s="41"/>
      <c r="L57" s="41"/>
      <c r="M57" s="41"/>
      <c r="N57" s="41"/>
      <c r="O57" s="4"/>
      <c r="P57" s="6"/>
      <c r="Q57" s="6"/>
      <c r="R57" s="6"/>
      <c r="S57" s="6"/>
      <c r="T57" s="6"/>
    </row>
    <row r="58" spans="1:20" ht="12.75" customHeight="1" x14ac:dyDescent="0.25">
      <c r="A58" s="2"/>
      <c r="B58" s="2"/>
      <c r="C58" s="41"/>
      <c r="D58" s="41"/>
      <c r="E58" s="41"/>
      <c r="F58" s="41"/>
      <c r="G58" s="41"/>
      <c r="H58" s="41"/>
      <c r="I58" s="41"/>
      <c r="J58" s="41"/>
      <c r="K58" s="41"/>
      <c r="L58" s="41"/>
      <c r="M58" s="41"/>
      <c r="N58" s="41"/>
      <c r="O58" s="4"/>
      <c r="P58" s="6"/>
      <c r="Q58" s="6"/>
      <c r="R58" s="6"/>
      <c r="S58" s="6"/>
      <c r="T58" s="6"/>
    </row>
    <row r="59" spans="1:20" ht="12.75" customHeight="1" x14ac:dyDescent="0.25">
      <c r="A59" s="14">
        <v>2</v>
      </c>
      <c r="B59" s="23" t="s">
        <v>160</v>
      </c>
      <c r="C59" s="4"/>
      <c r="D59" s="4"/>
      <c r="E59" s="4"/>
      <c r="F59" s="4"/>
      <c r="G59" s="4"/>
      <c r="H59" s="4"/>
      <c r="I59" s="4"/>
      <c r="J59" s="4"/>
      <c r="K59" s="4"/>
      <c r="L59" s="4"/>
      <c r="M59" s="4"/>
      <c r="N59" s="4"/>
      <c r="O59" s="4"/>
      <c r="P59" s="6"/>
      <c r="Q59" s="6"/>
      <c r="R59" s="6"/>
      <c r="S59" s="6"/>
      <c r="T59" s="6"/>
    </row>
    <row r="60" spans="1:20" ht="12.75" customHeight="1" x14ac:dyDescent="0.25">
      <c r="A60" s="14"/>
      <c r="B60" s="4"/>
      <c r="C60" s="4"/>
      <c r="D60" s="4"/>
      <c r="E60" s="4"/>
      <c r="F60" s="4"/>
      <c r="G60" s="4"/>
      <c r="H60" s="4"/>
      <c r="I60" s="4"/>
      <c r="J60" s="4"/>
      <c r="K60" s="4"/>
      <c r="L60" s="4"/>
      <c r="M60" s="4"/>
      <c r="N60" s="4"/>
      <c r="O60" s="4"/>
      <c r="P60" s="6"/>
      <c r="Q60" s="6"/>
      <c r="R60" s="6"/>
      <c r="S60" s="6"/>
      <c r="T60" s="6"/>
    </row>
    <row r="61" spans="1:20" ht="12.75" customHeight="1" x14ac:dyDescent="0.25">
      <c r="A61" s="14">
        <v>3</v>
      </c>
      <c r="B61" s="23" t="s">
        <v>161</v>
      </c>
      <c r="C61" s="4"/>
      <c r="D61" s="4"/>
      <c r="E61" s="4"/>
      <c r="F61" s="4"/>
      <c r="G61" s="4"/>
      <c r="H61" s="4"/>
      <c r="I61" s="4"/>
      <c r="J61" s="4"/>
      <c r="K61" s="4"/>
      <c r="L61" s="4"/>
      <c r="M61" s="4"/>
      <c r="N61" s="4"/>
      <c r="O61" s="4"/>
      <c r="P61" s="6"/>
      <c r="Q61" s="6"/>
      <c r="R61" s="6"/>
      <c r="S61" s="6"/>
      <c r="T61" s="6"/>
    </row>
    <row r="62" spans="1:20" ht="12.75" customHeight="1" x14ac:dyDescent="0.25">
      <c r="A62" s="14"/>
      <c r="B62" s="4"/>
      <c r="C62" s="4"/>
      <c r="D62" s="4"/>
      <c r="E62" s="4"/>
      <c r="F62" s="4"/>
      <c r="G62" s="4"/>
      <c r="H62" s="4"/>
      <c r="I62" s="4"/>
      <c r="J62" s="4"/>
      <c r="K62" s="4"/>
      <c r="L62" s="4"/>
      <c r="M62" s="4"/>
      <c r="N62" s="4"/>
      <c r="O62" s="4"/>
      <c r="P62" s="6"/>
      <c r="Q62" s="6"/>
      <c r="R62" s="6"/>
      <c r="S62" s="6"/>
      <c r="T62" s="6"/>
    </row>
    <row r="63" spans="1:20" ht="12.75" customHeight="1" x14ac:dyDescent="0.25">
      <c r="A63" s="19">
        <v>4</v>
      </c>
      <c r="B63" s="6" t="s">
        <v>185</v>
      </c>
      <c r="C63" s="4"/>
      <c r="D63" s="4"/>
      <c r="E63" s="4"/>
      <c r="F63" s="4"/>
      <c r="G63" s="4"/>
      <c r="H63" s="4"/>
      <c r="I63" s="4"/>
      <c r="J63" s="4"/>
      <c r="K63" s="4"/>
      <c r="L63" s="4"/>
      <c r="M63" s="4"/>
      <c r="N63" s="4"/>
      <c r="O63" s="4"/>
      <c r="P63" s="6"/>
      <c r="Q63" s="6"/>
      <c r="R63" s="6"/>
      <c r="S63" s="6"/>
      <c r="T63" s="6"/>
    </row>
    <row r="64" spans="1:20" ht="12.75" customHeight="1" x14ac:dyDescent="0.25">
      <c r="A64" s="14"/>
      <c r="B64" s="4"/>
      <c r="C64" s="4"/>
      <c r="D64" s="4"/>
      <c r="E64" s="4"/>
      <c r="F64" s="4"/>
      <c r="G64" s="4"/>
      <c r="H64" s="4"/>
      <c r="I64" s="4"/>
      <c r="J64" s="4"/>
      <c r="K64" s="4"/>
      <c r="L64" s="4"/>
      <c r="M64" s="4"/>
      <c r="N64" s="4"/>
      <c r="O64" s="4"/>
      <c r="P64" s="6"/>
      <c r="Q64" s="6"/>
      <c r="R64" s="6"/>
      <c r="S64" s="6"/>
      <c r="T64" s="6"/>
    </row>
    <row r="65" spans="1:20" ht="12.75" customHeight="1" x14ac:dyDescent="0.25">
      <c r="A65" s="14">
        <v>5</v>
      </c>
      <c r="B65" s="90" t="s">
        <v>197</v>
      </c>
      <c r="C65" s="90"/>
      <c r="D65" s="90"/>
      <c r="E65" s="90"/>
      <c r="F65" s="90"/>
      <c r="G65" s="90"/>
      <c r="H65" s="90"/>
      <c r="I65" s="90"/>
      <c r="J65" s="90"/>
      <c r="K65" s="90"/>
      <c r="L65" s="90"/>
      <c r="M65" s="90"/>
      <c r="N65" s="90"/>
      <c r="O65" s="90"/>
      <c r="P65" s="6"/>
      <c r="Q65" s="6"/>
      <c r="R65" s="6"/>
      <c r="S65" s="6"/>
      <c r="T65" s="6"/>
    </row>
    <row r="66" spans="1:20" ht="12.75" customHeight="1" x14ac:dyDescent="0.25">
      <c r="A66" s="14"/>
      <c r="B66" s="90"/>
      <c r="C66" s="90"/>
      <c r="D66" s="90"/>
      <c r="E66" s="90"/>
      <c r="F66" s="90"/>
      <c r="G66" s="90"/>
      <c r="H66" s="90"/>
      <c r="I66" s="90"/>
      <c r="J66" s="90"/>
      <c r="K66" s="90"/>
      <c r="L66" s="90"/>
      <c r="M66" s="90"/>
      <c r="N66" s="90"/>
      <c r="O66" s="90"/>
      <c r="P66" s="6"/>
      <c r="Q66" s="6"/>
      <c r="R66" s="6"/>
      <c r="S66" s="6"/>
      <c r="T66" s="6"/>
    </row>
    <row r="67" spans="1:20" ht="12.75" customHeight="1" x14ac:dyDescent="0.25">
      <c r="A67" s="19"/>
      <c r="B67" s="7"/>
      <c r="C67" s="7"/>
      <c r="D67" s="7"/>
      <c r="E67" s="7"/>
      <c r="F67" s="7"/>
      <c r="G67" s="7"/>
      <c r="H67" s="7"/>
      <c r="I67" s="7"/>
      <c r="J67" s="7"/>
      <c r="K67" s="7"/>
      <c r="L67" s="7"/>
      <c r="M67" s="7"/>
      <c r="N67" s="7"/>
      <c r="O67" s="7"/>
      <c r="P67" s="6"/>
      <c r="Q67" s="6"/>
      <c r="R67" s="6"/>
      <c r="S67" s="6"/>
      <c r="T67" s="6"/>
    </row>
    <row r="68" spans="1:20" ht="12.75" customHeight="1" x14ac:dyDescent="0.25">
      <c r="A68" s="19"/>
      <c r="B68" s="17"/>
      <c r="C68" s="33"/>
      <c r="D68" s="16"/>
      <c r="E68" s="16" t="s">
        <v>162</v>
      </c>
      <c r="F68" s="16"/>
      <c r="G68" s="35"/>
      <c r="H68" s="35"/>
      <c r="I68" s="35"/>
      <c r="J68" s="35"/>
      <c r="K68" s="13"/>
      <c r="L68" s="6"/>
      <c r="M68" s="6"/>
      <c r="N68" s="6"/>
      <c r="O68" s="6"/>
      <c r="P68" s="6"/>
      <c r="Q68" s="6"/>
      <c r="R68" s="6"/>
      <c r="S68" s="6"/>
      <c r="T68" s="6"/>
    </row>
    <row r="69" spans="1:20" ht="12.75" customHeight="1" x14ac:dyDescent="0.25">
      <c r="A69" s="19"/>
      <c r="B69" s="1"/>
      <c r="C69" s="3"/>
      <c r="D69" s="6"/>
      <c r="E69" s="6"/>
      <c r="F69" s="6"/>
      <c r="G69" s="6"/>
      <c r="H69" s="6"/>
      <c r="I69" s="6"/>
      <c r="J69" s="6"/>
      <c r="K69" s="3"/>
      <c r="L69" s="6"/>
      <c r="M69" s="6"/>
      <c r="N69" s="6"/>
      <c r="O69" s="6"/>
      <c r="P69" s="6"/>
      <c r="Q69" s="6"/>
      <c r="R69" s="6"/>
      <c r="S69" s="6"/>
      <c r="T69" s="6"/>
    </row>
    <row r="70" spans="1:20" ht="12.75" customHeight="1" x14ac:dyDescent="0.25">
      <c r="A70" s="19"/>
      <c r="B70" s="1" t="s">
        <v>163</v>
      </c>
      <c r="C70" s="3"/>
      <c r="D70" s="6" t="s">
        <v>164</v>
      </c>
      <c r="F70" s="6"/>
      <c r="G70" s="6"/>
      <c r="H70" s="6"/>
      <c r="I70" s="6"/>
      <c r="J70" s="6"/>
      <c r="K70" s="3"/>
      <c r="L70" s="6"/>
      <c r="M70" s="6"/>
      <c r="N70" s="6"/>
      <c r="O70" s="6"/>
      <c r="P70" s="6"/>
      <c r="Q70" s="6"/>
      <c r="R70" s="6"/>
      <c r="S70" s="6"/>
      <c r="T70" s="6"/>
    </row>
    <row r="71" spans="1:20" ht="12.75" customHeight="1" x14ac:dyDescent="0.25">
      <c r="A71" s="19"/>
      <c r="B71" s="1"/>
      <c r="C71" s="3"/>
      <c r="D71" s="6"/>
      <c r="F71" s="6"/>
      <c r="G71" s="6"/>
      <c r="H71" s="6"/>
      <c r="I71" s="6"/>
      <c r="J71" s="6"/>
      <c r="K71" s="3"/>
      <c r="L71" s="6"/>
      <c r="M71" s="6"/>
      <c r="N71" s="6"/>
      <c r="O71" s="6"/>
      <c r="P71" s="6"/>
      <c r="Q71" s="6"/>
      <c r="R71" s="6"/>
      <c r="S71" s="6"/>
      <c r="T71" s="6"/>
    </row>
    <row r="72" spans="1:20" ht="12.75" customHeight="1" x14ac:dyDescent="0.25">
      <c r="A72" s="19"/>
      <c r="B72" s="1" t="s">
        <v>9</v>
      </c>
      <c r="C72" s="3"/>
      <c r="D72" s="6" t="s">
        <v>165</v>
      </c>
      <c r="F72" s="6"/>
      <c r="G72" s="6"/>
      <c r="H72" s="6"/>
      <c r="I72" s="6"/>
      <c r="J72" s="6"/>
      <c r="K72" s="3"/>
      <c r="L72" s="6"/>
      <c r="M72" s="6"/>
      <c r="N72" s="6"/>
      <c r="O72" s="6"/>
      <c r="P72" s="6"/>
      <c r="Q72" s="6"/>
      <c r="R72" s="6"/>
      <c r="S72" s="6"/>
      <c r="T72" s="6"/>
    </row>
    <row r="73" spans="1:20" ht="12.75" customHeight="1" x14ac:dyDescent="0.25">
      <c r="A73" s="19"/>
      <c r="B73" s="1"/>
      <c r="C73" s="3"/>
      <c r="D73" s="6"/>
      <c r="F73" s="6"/>
      <c r="G73" s="6"/>
      <c r="H73" s="6"/>
      <c r="I73" s="6"/>
      <c r="J73" s="6"/>
      <c r="K73" s="3"/>
      <c r="L73" s="6"/>
      <c r="M73" s="6"/>
      <c r="N73" s="6"/>
      <c r="O73" s="6"/>
      <c r="P73" s="6"/>
      <c r="Q73" s="6"/>
      <c r="R73" s="6"/>
      <c r="S73" s="6"/>
      <c r="T73" s="6"/>
    </row>
    <row r="74" spans="1:20" ht="12.75" customHeight="1" x14ac:dyDescent="0.25">
      <c r="A74" s="19"/>
      <c r="B74" s="1" t="s">
        <v>11</v>
      </c>
      <c r="C74" s="3"/>
      <c r="D74" s="6" t="s">
        <v>166</v>
      </c>
      <c r="F74" s="6"/>
      <c r="G74" s="6"/>
      <c r="H74" s="6"/>
      <c r="I74" s="6"/>
      <c r="J74" s="6"/>
      <c r="K74" s="3"/>
      <c r="L74" s="6"/>
      <c r="M74" s="6"/>
      <c r="N74" s="6"/>
      <c r="O74" s="6"/>
      <c r="P74" s="6"/>
      <c r="Q74" s="6"/>
      <c r="R74" s="6"/>
      <c r="S74" s="6"/>
      <c r="T74" s="6"/>
    </row>
    <row r="75" spans="1:20" ht="12.75" customHeight="1" x14ac:dyDescent="0.25">
      <c r="A75" s="19"/>
      <c r="B75" s="1"/>
      <c r="C75" s="3"/>
      <c r="D75" s="6" t="s">
        <v>167</v>
      </c>
      <c r="F75" s="6"/>
      <c r="G75" s="6"/>
      <c r="H75" s="6"/>
      <c r="I75" s="6"/>
      <c r="J75" s="6"/>
      <c r="K75" s="3"/>
      <c r="L75" s="6"/>
      <c r="M75" s="6"/>
      <c r="N75" s="6"/>
      <c r="O75" s="6"/>
      <c r="P75" s="6"/>
      <c r="Q75" s="6"/>
      <c r="R75" s="6"/>
      <c r="S75" s="6"/>
      <c r="T75" s="6"/>
    </row>
    <row r="76" spans="1:20" ht="12.75" customHeight="1" x14ac:dyDescent="0.25">
      <c r="A76" s="19"/>
      <c r="B76" s="10"/>
      <c r="C76" s="37"/>
      <c r="D76" s="21"/>
      <c r="E76" s="21"/>
      <c r="F76" s="21"/>
      <c r="G76" s="21"/>
      <c r="H76" s="21"/>
      <c r="I76" s="21"/>
      <c r="J76" s="21"/>
      <c r="K76" s="37"/>
      <c r="L76" s="6"/>
      <c r="M76" s="6"/>
      <c r="N76" s="6"/>
      <c r="O76" s="6"/>
      <c r="P76" s="6"/>
      <c r="Q76" s="6"/>
      <c r="R76" s="6"/>
      <c r="S76" s="6"/>
      <c r="T76" s="6"/>
    </row>
    <row r="77" spans="1:20" ht="12.75" customHeight="1" x14ac:dyDescent="0.25">
      <c r="A77" s="19"/>
      <c r="B77" s="6"/>
      <c r="C77" s="6"/>
      <c r="D77" s="6"/>
      <c r="E77" s="6"/>
      <c r="F77" s="6"/>
      <c r="G77" s="6"/>
      <c r="H77" s="6"/>
      <c r="I77" s="6"/>
      <c r="J77" s="6"/>
      <c r="K77" s="6"/>
      <c r="L77" s="6"/>
      <c r="M77" s="6"/>
      <c r="N77" s="6"/>
      <c r="O77" s="6"/>
      <c r="P77" s="6"/>
      <c r="Q77" s="6"/>
      <c r="R77" s="6"/>
      <c r="S77" s="6"/>
      <c r="T77" s="6"/>
    </row>
    <row r="78" spans="1:20" ht="12.75" customHeight="1" x14ac:dyDescent="0.25">
      <c r="A78" s="14">
        <v>6</v>
      </c>
      <c r="B78" s="6" t="s">
        <v>212</v>
      </c>
      <c r="C78" s="36"/>
      <c r="D78" s="36"/>
      <c r="E78" s="36"/>
      <c r="F78" s="36"/>
      <c r="G78" s="36"/>
      <c r="H78" s="36"/>
      <c r="I78" s="36"/>
      <c r="J78" s="36"/>
      <c r="K78" s="36"/>
      <c r="L78" s="36"/>
      <c r="M78" s="36"/>
      <c r="N78" s="36"/>
      <c r="O78" s="36"/>
      <c r="P78" s="36"/>
      <c r="Q78" s="36"/>
      <c r="R78" s="36"/>
      <c r="S78" s="36"/>
      <c r="T78" s="36"/>
    </row>
    <row r="79" spans="1:20" ht="12.75" customHeight="1" x14ac:dyDescent="0.25">
      <c r="A79" s="14"/>
      <c r="B79" s="6" t="s">
        <v>198</v>
      </c>
      <c r="C79" s="6"/>
      <c r="D79" s="6"/>
      <c r="E79" s="6"/>
      <c r="F79" s="6"/>
      <c r="G79" s="6"/>
      <c r="H79" s="6"/>
      <c r="I79" s="6"/>
      <c r="J79" s="6"/>
      <c r="K79" s="6"/>
      <c r="L79" s="6"/>
      <c r="M79" s="6"/>
      <c r="N79" s="6"/>
      <c r="O79" s="6"/>
      <c r="P79" s="6"/>
      <c r="Q79" s="6"/>
      <c r="R79" s="6"/>
      <c r="S79" s="6"/>
      <c r="T79" s="6"/>
    </row>
    <row r="80" spans="1:20" ht="12.75" customHeight="1" x14ac:dyDescent="0.25">
      <c r="A80" s="19"/>
      <c r="B80" s="6"/>
      <c r="C80" s="6"/>
      <c r="D80" s="6"/>
      <c r="E80" s="6"/>
      <c r="F80" s="6"/>
      <c r="G80" s="6"/>
      <c r="H80" s="6"/>
      <c r="I80" s="6"/>
      <c r="J80" s="6"/>
      <c r="K80" s="6"/>
      <c r="L80" s="6"/>
      <c r="M80" s="6"/>
      <c r="N80" s="6"/>
      <c r="O80" s="6"/>
      <c r="P80" s="6"/>
      <c r="Q80" s="6"/>
      <c r="R80" s="6"/>
      <c r="S80" s="6"/>
      <c r="T80" s="6"/>
    </row>
    <row r="81" spans="1:20" ht="12.75" customHeight="1" x14ac:dyDescent="0.25">
      <c r="A81" s="19"/>
      <c r="B81" s="6"/>
      <c r="C81" s="6"/>
      <c r="D81" s="6"/>
      <c r="E81" s="6"/>
      <c r="F81" s="6"/>
      <c r="G81" s="6"/>
      <c r="H81" s="6"/>
      <c r="I81" s="6"/>
      <c r="J81" s="6"/>
      <c r="K81" s="6"/>
      <c r="L81" s="6"/>
      <c r="M81" s="6"/>
      <c r="N81" s="6"/>
      <c r="O81" s="6"/>
      <c r="P81" s="6"/>
      <c r="Q81" s="6"/>
      <c r="R81" s="6"/>
      <c r="S81" s="6"/>
      <c r="T81" s="6"/>
    </row>
    <row r="82" spans="1:20" ht="12.75" customHeight="1" x14ac:dyDescent="0.25">
      <c r="A82" s="19"/>
      <c r="B82" s="6"/>
      <c r="C82" s="6"/>
      <c r="D82" s="6"/>
      <c r="E82" s="6"/>
      <c r="F82" s="6"/>
      <c r="G82" s="6"/>
      <c r="H82" s="6"/>
      <c r="I82" s="6"/>
      <c r="J82" s="6"/>
      <c r="K82" s="6"/>
      <c r="L82" s="6"/>
      <c r="M82" s="6"/>
      <c r="N82" s="6"/>
      <c r="O82" s="6"/>
      <c r="P82" s="6"/>
      <c r="Q82" s="6"/>
      <c r="R82" s="6"/>
      <c r="S82" s="6"/>
      <c r="T82" s="6"/>
    </row>
    <row r="83" spans="1:20" ht="12.75" customHeight="1" x14ac:dyDescent="0.25">
      <c r="A83" s="19"/>
      <c r="B83" s="6"/>
      <c r="C83" s="6"/>
      <c r="D83" s="6"/>
      <c r="E83" s="6"/>
      <c r="F83" s="6"/>
      <c r="G83" s="6"/>
      <c r="H83" s="6"/>
      <c r="I83" s="6"/>
      <c r="J83" s="6"/>
      <c r="K83" s="6"/>
      <c r="L83" s="6"/>
      <c r="M83" s="6"/>
      <c r="N83" s="6"/>
      <c r="O83" s="6"/>
      <c r="P83" s="6"/>
      <c r="Q83" s="6"/>
      <c r="R83" s="6"/>
      <c r="S83" s="6"/>
      <c r="T83" s="6"/>
    </row>
    <row r="84" spans="1:20" ht="12.75" customHeight="1" x14ac:dyDescent="0.25">
      <c r="A84" s="19"/>
      <c r="B84" s="6"/>
      <c r="C84" s="6"/>
      <c r="D84" s="6"/>
      <c r="E84" s="6"/>
      <c r="F84" s="6"/>
      <c r="G84" s="6"/>
      <c r="H84" s="6"/>
      <c r="I84" s="6"/>
      <c r="J84" s="6"/>
      <c r="K84" s="6"/>
      <c r="L84" s="6"/>
      <c r="M84" s="6"/>
      <c r="N84" s="6"/>
      <c r="O84" s="6"/>
      <c r="P84" s="6"/>
      <c r="Q84" s="6"/>
      <c r="R84" s="6"/>
      <c r="S84" s="6"/>
      <c r="T84" s="6"/>
    </row>
    <row r="85" spans="1:20" ht="12.75" customHeight="1" x14ac:dyDescent="0.25">
      <c r="A85" s="19"/>
      <c r="B85" s="6"/>
      <c r="C85" s="6"/>
      <c r="D85" s="6"/>
      <c r="E85" s="6"/>
      <c r="F85" s="6"/>
      <c r="G85" s="6"/>
      <c r="H85" s="6"/>
      <c r="I85" s="6"/>
      <c r="J85" s="6"/>
      <c r="K85" s="6"/>
      <c r="L85" s="6"/>
      <c r="M85" s="6"/>
      <c r="N85" s="6"/>
      <c r="O85" s="6"/>
      <c r="P85" s="6"/>
      <c r="Q85" s="6"/>
      <c r="R85" s="6"/>
      <c r="S85" s="6"/>
      <c r="T85" s="6"/>
    </row>
    <row r="86" spans="1:20" ht="12.75" customHeight="1" x14ac:dyDescent="0.25">
      <c r="A86" s="19"/>
      <c r="B86" s="6"/>
      <c r="C86" s="6"/>
      <c r="D86" s="6"/>
      <c r="E86" s="6"/>
      <c r="F86" s="6"/>
      <c r="G86" s="6"/>
      <c r="H86" s="6"/>
      <c r="I86" s="6"/>
      <c r="J86" s="6"/>
      <c r="K86" s="6"/>
      <c r="L86" s="6"/>
      <c r="M86" s="6"/>
      <c r="N86" s="6"/>
      <c r="O86" s="6"/>
      <c r="P86" s="6"/>
      <c r="Q86" s="6"/>
      <c r="R86" s="6"/>
      <c r="S86" s="6"/>
      <c r="T86" s="6"/>
    </row>
    <row r="87" spans="1:20" ht="12.75" customHeight="1" x14ac:dyDescent="0.25">
      <c r="A87" s="19"/>
      <c r="B87" s="6"/>
      <c r="C87" s="6"/>
      <c r="D87" s="6"/>
      <c r="E87" s="6"/>
      <c r="F87" s="6"/>
      <c r="G87" s="6"/>
      <c r="H87" s="6"/>
      <c r="I87" s="6"/>
      <c r="J87" s="6"/>
      <c r="K87" s="6"/>
      <c r="L87" s="6"/>
      <c r="M87" s="6"/>
      <c r="N87" s="6"/>
      <c r="O87" s="6"/>
      <c r="P87" s="6"/>
      <c r="Q87" s="6"/>
      <c r="R87" s="6"/>
      <c r="S87" s="6"/>
      <c r="T87" s="6"/>
    </row>
    <row r="88" spans="1:20" ht="12.75" customHeight="1" x14ac:dyDescent="0.25">
      <c r="A88" s="19"/>
      <c r="B88" s="6"/>
      <c r="C88" s="6"/>
      <c r="D88" s="6"/>
      <c r="E88" s="6"/>
      <c r="F88" s="6"/>
      <c r="G88" s="6"/>
      <c r="H88" s="6"/>
      <c r="I88" s="6"/>
      <c r="J88" s="6"/>
      <c r="K88" s="6"/>
      <c r="L88" s="6"/>
      <c r="M88" s="6"/>
      <c r="N88" s="6"/>
      <c r="O88" s="6"/>
      <c r="P88" s="6"/>
      <c r="Q88" s="6"/>
      <c r="R88" s="6"/>
      <c r="S88" s="6"/>
      <c r="T88" s="6"/>
    </row>
    <row r="89" spans="1:20" ht="12.75" customHeight="1" x14ac:dyDescent="0.25">
      <c r="A89" s="19"/>
      <c r="B89" s="6"/>
      <c r="C89" s="6"/>
      <c r="D89" s="6"/>
      <c r="E89" s="6"/>
      <c r="F89" s="6"/>
      <c r="G89" s="6"/>
      <c r="H89" s="6"/>
      <c r="I89" s="6"/>
      <c r="J89" s="6"/>
      <c r="K89" s="6"/>
      <c r="L89" s="6"/>
      <c r="M89" s="6"/>
      <c r="N89" s="6"/>
      <c r="O89" s="6"/>
      <c r="P89" s="6"/>
      <c r="Q89" s="6"/>
      <c r="R89" s="6"/>
      <c r="S89" s="6"/>
      <c r="T89" s="6"/>
    </row>
    <row r="90" spans="1:20" ht="12.75" customHeight="1" x14ac:dyDescent="0.25">
      <c r="A90" s="19"/>
      <c r="B90" s="6"/>
      <c r="C90" s="6"/>
      <c r="D90" s="6"/>
      <c r="E90" s="6"/>
      <c r="F90" s="6"/>
      <c r="G90" s="6"/>
      <c r="H90" s="6"/>
      <c r="I90" s="6"/>
      <c r="J90" s="6"/>
      <c r="K90" s="6"/>
      <c r="L90" s="6"/>
      <c r="M90" s="6"/>
      <c r="N90" s="6"/>
      <c r="O90" s="6"/>
      <c r="P90" s="6"/>
      <c r="Q90" s="6"/>
      <c r="R90" s="6"/>
      <c r="S90" s="6"/>
      <c r="T90" s="6"/>
    </row>
    <row r="91" spans="1:20" ht="12.75" customHeight="1" x14ac:dyDescent="0.25">
      <c r="A91" s="19"/>
      <c r="B91" s="6"/>
      <c r="C91" s="6"/>
      <c r="D91" s="6"/>
      <c r="E91" s="6"/>
      <c r="F91" s="6"/>
      <c r="G91" s="6"/>
      <c r="H91" s="6"/>
      <c r="I91" s="6"/>
      <c r="J91" s="6"/>
      <c r="K91" s="6"/>
      <c r="L91" s="6"/>
      <c r="M91" s="6"/>
      <c r="N91" s="6"/>
      <c r="O91" s="6"/>
      <c r="P91" s="6"/>
      <c r="Q91" s="6"/>
      <c r="R91" s="6"/>
      <c r="S91" s="6"/>
      <c r="T91" s="6"/>
    </row>
    <row r="92" spans="1:20" ht="12.75" customHeight="1" x14ac:dyDescent="0.25">
      <c r="A92" s="19"/>
      <c r="B92" s="6"/>
      <c r="C92" s="6"/>
      <c r="D92" s="6"/>
      <c r="E92" s="6"/>
      <c r="F92" s="6"/>
      <c r="G92" s="6"/>
      <c r="H92" s="6"/>
      <c r="I92" s="6"/>
      <c r="J92" s="6"/>
      <c r="K92" s="6"/>
      <c r="L92" s="6"/>
      <c r="M92" s="6"/>
      <c r="N92" s="6"/>
      <c r="O92" s="6"/>
      <c r="P92" s="6"/>
      <c r="Q92" s="6"/>
      <c r="R92" s="6"/>
      <c r="S92" s="6"/>
      <c r="T92" s="6"/>
    </row>
    <row r="93" spans="1:20" ht="12.75" customHeight="1" x14ac:dyDescent="0.25">
      <c r="A93" s="19"/>
      <c r="B93" s="6"/>
      <c r="C93" s="6"/>
      <c r="D93" s="6"/>
      <c r="E93" s="6"/>
      <c r="F93" s="6"/>
      <c r="G93" s="6"/>
      <c r="H93" s="6"/>
      <c r="I93" s="6"/>
      <c r="J93" s="6"/>
      <c r="K93" s="6"/>
      <c r="L93" s="6"/>
      <c r="M93" s="6"/>
      <c r="N93" s="6"/>
      <c r="O93" s="6"/>
      <c r="P93" s="6"/>
      <c r="Q93" s="6"/>
      <c r="R93" s="6"/>
      <c r="S93" s="6"/>
      <c r="T93" s="6"/>
    </row>
    <row r="94" spans="1:20" ht="12.75" customHeight="1" x14ac:dyDescent="0.25">
      <c r="A94" s="19"/>
      <c r="B94" s="6"/>
      <c r="C94" s="6"/>
      <c r="D94" s="6"/>
      <c r="E94" s="6"/>
      <c r="F94" s="6"/>
      <c r="G94" s="6"/>
      <c r="H94" s="6"/>
      <c r="I94" s="6"/>
      <c r="J94" s="6"/>
      <c r="K94" s="6"/>
      <c r="L94" s="6"/>
      <c r="M94" s="6"/>
      <c r="N94" s="6"/>
      <c r="O94" s="6"/>
      <c r="P94" s="6"/>
      <c r="Q94" s="6"/>
      <c r="R94" s="6"/>
      <c r="S94" s="6"/>
      <c r="T94" s="6"/>
    </row>
    <row r="95" spans="1:20" ht="12.75" customHeight="1" x14ac:dyDescent="0.25">
      <c r="A95" s="19"/>
      <c r="B95" s="6"/>
      <c r="C95" s="6"/>
      <c r="D95" s="6"/>
      <c r="E95" s="6"/>
      <c r="F95" s="6"/>
      <c r="G95" s="6"/>
      <c r="H95" s="6"/>
      <c r="I95" s="6"/>
      <c r="J95" s="6"/>
      <c r="K95" s="6"/>
      <c r="L95" s="6"/>
      <c r="M95" s="6"/>
      <c r="N95" s="6"/>
      <c r="O95" s="6"/>
      <c r="P95" s="6"/>
      <c r="Q95" s="6"/>
      <c r="R95" s="6"/>
      <c r="S95" s="6"/>
      <c r="T95" s="6"/>
    </row>
    <row r="96" spans="1:20" ht="12.75" customHeight="1" x14ac:dyDescent="0.25">
      <c r="A96" s="19"/>
      <c r="B96" s="6"/>
      <c r="C96" s="6"/>
      <c r="D96" s="6"/>
      <c r="E96" s="6"/>
      <c r="F96" s="6"/>
      <c r="G96" s="6"/>
      <c r="H96" s="6"/>
      <c r="I96" s="6"/>
      <c r="J96" s="6"/>
      <c r="K96" s="6"/>
      <c r="L96" s="6"/>
      <c r="M96" s="6"/>
      <c r="N96" s="6"/>
      <c r="O96" s="6"/>
      <c r="P96" s="6"/>
      <c r="Q96" s="6"/>
      <c r="R96" s="6"/>
      <c r="S96" s="6"/>
      <c r="T96" s="6"/>
    </row>
    <row r="97" spans="1:20" ht="12.75" customHeight="1" x14ac:dyDescent="0.25">
      <c r="A97" s="19"/>
      <c r="B97" s="6"/>
      <c r="C97" s="6"/>
      <c r="D97" s="6"/>
      <c r="E97" s="6"/>
      <c r="F97" s="6"/>
      <c r="G97" s="6"/>
      <c r="H97" s="6"/>
      <c r="I97" s="6"/>
      <c r="J97" s="6"/>
      <c r="K97" s="6"/>
      <c r="L97" s="6"/>
      <c r="M97" s="6"/>
      <c r="N97" s="6"/>
      <c r="O97" s="6"/>
      <c r="P97" s="6"/>
      <c r="Q97" s="6"/>
      <c r="R97" s="6"/>
      <c r="S97" s="6"/>
      <c r="T97" s="6"/>
    </row>
    <row r="98" spans="1:20" ht="12.75" customHeight="1" x14ac:dyDescent="0.25">
      <c r="A98" s="19"/>
      <c r="B98" s="6"/>
      <c r="C98" s="6"/>
      <c r="D98" s="6"/>
      <c r="E98" s="6"/>
      <c r="F98" s="6"/>
      <c r="G98" s="6"/>
      <c r="H98" s="6"/>
      <c r="I98" s="6"/>
      <c r="J98" s="6"/>
      <c r="K98" s="6"/>
      <c r="L98" s="6"/>
      <c r="M98" s="6"/>
      <c r="N98" s="6"/>
      <c r="O98" s="6"/>
      <c r="P98" s="6"/>
      <c r="Q98" s="6"/>
      <c r="R98" s="6"/>
      <c r="S98" s="6"/>
      <c r="T98" s="6"/>
    </row>
    <row r="99" spans="1:20" ht="12.75" customHeight="1" x14ac:dyDescent="0.25">
      <c r="A99" s="19"/>
      <c r="B99" s="6"/>
      <c r="C99" s="6"/>
      <c r="D99" s="6"/>
      <c r="E99" s="6"/>
      <c r="F99" s="6"/>
      <c r="G99" s="6"/>
      <c r="H99" s="6"/>
      <c r="I99" s="6"/>
      <c r="J99" s="6"/>
      <c r="K99" s="6"/>
      <c r="L99" s="6"/>
      <c r="M99" s="6"/>
      <c r="N99" s="6"/>
      <c r="O99" s="6"/>
      <c r="P99" s="6"/>
      <c r="Q99" s="6"/>
      <c r="R99" s="6"/>
      <c r="S99" s="6"/>
      <c r="T99" s="6"/>
    </row>
    <row r="100" spans="1:20" ht="12.75" customHeight="1" x14ac:dyDescent="0.25">
      <c r="A100" s="19"/>
      <c r="B100" s="6"/>
      <c r="C100" s="6"/>
      <c r="D100" s="6"/>
      <c r="E100" s="6"/>
      <c r="F100" s="6"/>
      <c r="G100" s="6"/>
      <c r="H100" s="6"/>
      <c r="I100" s="6"/>
      <c r="J100" s="6"/>
      <c r="K100" s="6"/>
      <c r="L100" s="6"/>
      <c r="M100" s="6"/>
      <c r="N100" s="6"/>
      <c r="O100" s="6"/>
      <c r="P100" s="6"/>
      <c r="Q100" s="6"/>
      <c r="R100" s="6"/>
      <c r="S100" s="6"/>
      <c r="T100" s="6"/>
    </row>
    <row r="101" spans="1:20" ht="12.75" customHeight="1" x14ac:dyDescent="0.25">
      <c r="A101" s="19"/>
      <c r="B101" s="6"/>
      <c r="C101" s="6"/>
      <c r="D101" s="6"/>
      <c r="E101" s="6"/>
      <c r="F101" s="6"/>
      <c r="G101" s="6"/>
      <c r="H101" s="6"/>
      <c r="I101" s="6"/>
      <c r="J101" s="6"/>
      <c r="K101" s="6"/>
      <c r="L101" s="6"/>
      <c r="M101" s="6"/>
      <c r="N101" s="6"/>
      <c r="O101" s="6"/>
      <c r="P101" s="6"/>
      <c r="Q101" s="6"/>
      <c r="R101" s="6"/>
      <c r="S101" s="6"/>
      <c r="T101" s="6"/>
    </row>
    <row r="102" spans="1:20" ht="12.75" customHeight="1" x14ac:dyDescent="0.25">
      <c r="A102" s="19"/>
      <c r="B102" s="6"/>
      <c r="C102" s="6"/>
      <c r="D102" s="6"/>
      <c r="E102" s="6"/>
      <c r="F102" s="6"/>
      <c r="G102" s="6"/>
      <c r="H102" s="6"/>
      <c r="I102" s="6"/>
      <c r="J102" s="6"/>
      <c r="K102" s="6"/>
      <c r="L102" s="6"/>
      <c r="M102" s="6"/>
      <c r="N102" s="6"/>
      <c r="O102" s="6"/>
      <c r="P102" s="6"/>
      <c r="Q102" s="6"/>
      <c r="R102" s="6"/>
      <c r="S102" s="6"/>
      <c r="T102" s="6"/>
    </row>
    <row r="103" spans="1:20" ht="12.75" customHeight="1" x14ac:dyDescent="0.25">
      <c r="A103" s="19"/>
      <c r="B103" s="6"/>
      <c r="C103" s="6"/>
      <c r="D103" s="6"/>
      <c r="E103" s="6"/>
      <c r="F103" s="6"/>
      <c r="G103" s="6"/>
      <c r="H103" s="6"/>
      <c r="I103" s="6"/>
      <c r="J103" s="6"/>
      <c r="K103" s="6"/>
      <c r="L103" s="6"/>
      <c r="M103" s="6"/>
      <c r="N103" s="6"/>
      <c r="O103" s="6"/>
      <c r="P103" s="6"/>
      <c r="Q103" s="6"/>
      <c r="R103" s="6"/>
      <c r="S103" s="6"/>
      <c r="T103" s="6"/>
    </row>
    <row r="104" spans="1:20" ht="12.75" customHeight="1" x14ac:dyDescent="0.25">
      <c r="A104" s="19"/>
      <c r="B104" s="6"/>
      <c r="C104" s="6"/>
      <c r="D104" s="6"/>
      <c r="E104" s="6"/>
      <c r="F104" s="6"/>
      <c r="G104" s="6"/>
      <c r="H104" s="6"/>
      <c r="I104" s="6"/>
      <c r="J104" s="6"/>
      <c r="K104" s="6"/>
      <c r="L104" s="6"/>
      <c r="M104" s="6"/>
      <c r="N104" s="6"/>
      <c r="O104" s="6"/>
      <c r="P104" s="6"/>
      <c r="Q104" s="6"/>
      <c r="R104" s="6"/>
      <c r="S104" s="6"/>
      <c r="T104" s="6"/>
    </row>
    <row r="105" spans="1:20" ht="12.75" customHeight="1" x14ac:dyDescent="0.25">
      <c r="A105" s="19"/>
      <c r="B105" s="6"/>
      <c r="C105" s="6"/>
      <c r="D105" s="6"/>
      <c r="E105" s="6"/>
      <c r="F105" s="6"/>
      <c r="G105" s="6"/>
      <c r="H105" s="6"/>
      <c r="I105" s="6"/>
      <c r="J105" s="6"/>
      <c r="K105" s="6"/>
      <c r="L105" s="6"/>
      <c r="M105" s="6"/>
      <c r="N105" s="6"/>
      <c r="O105" s="6"/>
      <c r="P105" s="6"/>
      <c r="Q105" s="6"/>
      <c r="R105" s="6"/>
      <c r="S105" s="6"/>
      <c r="T105" s="6"/>
    </row>
    <row r="106" spans="1:20" ht="12.75" customHeight="1" x14ac:dyDescent="0.25">
      <c r="A106" s="19"/>
      <c r="B106" s="6"/>
      <c r="C106" s="6"/>
      <c r="D106" s="6"/>
      <c r="E106" s="6"/>
      <c r="F106" s="6"/>
      <c r="G106" s="6"/>
      <c r="H106" s="6"/>
      <c r="I106" s="6"/>
      <c r="J106" s="6"/>
      <c r="K106" s="6"/>
      <c r="L106" s="6"/>
      <c r="M106" s="6"/>
      <c r="N106" s="6"/>
      <c r="O106" s="6"/>
      <c r="P106" s="6"/>
      <c r="Q106" s="6"/>
      <c r="R106" s="6"/>
      <c r="S106" s="6"/>
      <c r="T106" s="6"/>
    </row>
    <row r="107" spans="1:20" x14ac:dyDescent="0.25">
      <c r="A107" s="19"/>
      <c r="B107" s="6"/>
      <c r="C107" s="6"/>
      <c r="D107" s="6"/>
      <c r="E107" s="6"/>
      <c r="F107" s="6"/>
      <c r="G107" s="6"/>
      <c r="H107" s="6"/>
      <c r="I107" s="6"/>
      <c r="J107" s="6"/>
      <c r="K107" s="6"/>
      <c r="L107" s="6"/>
      <c r="M107" s="6"/>
      <c r="N107" s="6"/>
      <c r="O107" s="6"/>
      <c r="P107" s="6"/>
      <c r="Q107" s="6"/>
      <c r="R107" s="6"/>
      <c r="S107" s="6"/>
      <c r="T107" s="6"/>
    </row>
    <row r="108" spans="1:20" x14ac:dyDescent="0.25">
      <c r="A108" s="19"/>
      <c r="B108" s="6"/>
      <c r="C108" s="6"/>
      <c r="D108" s="6"/>
      <c r="E108" s="6"/>
      <c r="F108" s="6"/>
      <c r="G108" s="6"/>
      <c r="H108" s="6"/>
      <c r="I108" s="6"/>
      <c r="J108" s="6"/>
      <c r="K108" s="6"/>
      <c r="L108" s="6"/>
      <c r="M108" s="6"/>
      <c r="N108" s="6"/>
      <c r="O108" s="6"/>
      <c r="P108" s="6"/>
      <c r="Q108" s="6"/>
      <c r="R108" s="6"/>
      <c r="S108" s="6"/>
      <c r="T108" s="6"/>
    </row>
    <row r="109" spans="1:20" x14ac:dyDescent="0.25">
      <c r="A109" s="19"/>
      <c r="B109" s="6"/>
      <c r="C109" s="6"/>
      <c r="D109" s="6"/>
      <c r="E109" s="6"/>
      <c r="F109" s="6"/>
      <c r="G109" s="6"/>
      <c r="H109" s="6"/>
      <c r="I109" s="6"/>
      <c r="J109" s="6"/>
      <c r="K109" s="6"/>
      <c r="L109" s="6"/>
      <c r="M109" s="6"/>
      <c r="N109" s="6"/>
      <c r="O109" s="6"/>
      <c r="P109" s="6"/>
      <c r="Q109" s="6"/>
      <c r="R109" s="6"/>
      <c r="S109" s="6"/>
      <c r="T109" s="6"/>
    </row>
    <row r="110" spans="1:20" x14ac:dyDescent="0.25">
      <c r="A110" s="19"/>
      <c r="B110" s="6"/>
      <c r="C110" s="6"/>
      <c r="D110" s="6"/>
      <c r="E110" s="6"/>
      <c r="F110" s="6"/>
      <c r="G110" s="6"/>
      <c r="H110" s="6"/>
      <c r="I110" s="6"/>
      <c r="J110" s="6"/>
      <c r="K110" s="6"/>
      <c r="L110" s="6"/>
      <c r="M110" s="6"/>
      <c r="N110" s="6"/>
      <c r="O110" s="6"/>
      <c r="P110" s="6"/>
      <c r="Q110" s="6"/>
      <c r="R110" s="6"/>
      <c r="S110" s="6"/>
      <c r="T110" s="6"/>
    </row>
    <row r="111" spans="1:20" x14ac:dyDescent="0.25">
      <c r="A111" s="19"/>
      <c r="B111" s="6"/>
      <c r="C111" s="6"/>
      <c r="D111" s="6"/>
      <c r="E111" s="6"/>
      <c r="F111" s="6"/>
      <c r="G111" s="6"/>
      <c r="H111" s="6"/>
      <c r="I111" s="6"/>
      <c r="J111" s="6"/>
      <c r="K111" s="6"/>
      <c r="L111" s="6"/>
      <c r="M111" s="6"/>
      <c r="N111" s="6"/>
      <c r="O111" s="6"/>
      <c r="P111" s="6"/>
      <c r="Q111" s="6"/>
      <c r="R111" s="6"/>
      <c r="S111" s="6"/>
      <c r="T111" s="6"/>
    </row>
    <row r="112" spans="1:20" x14ac:dyDescent="0.25">
      <c r="A112" s="19"/>
      <c r="B112" s="6"/>
      <c r="C112" s="6"/>
      <c r="D112" s="6"/>
      <c r="E112" s="6"/>
      <c r="F112" s="6"/>
      <c r="G112" s="6"/>
      <c r="H112" s="6"/>
      <c r="I112" s="6"/>
      <c r="J112" s="6"/>
      <c r="K112" s="6"/>
      <c r="L112" s="6"/>
      <c r="M112" s="6"/>
      <c r="N112" s="6"/>
      <c r="O112" s="6"/>
      <c r="P112" s="6"/>
      <c r="Q112" s="6"/>
      <c r="R112" s="6"/>
      <c r="S112" s="6"/>
      <c r="T112" s="6"/>
    </row>
    <row r="113" spans="1:20" x14ac:dyDescent="0.25">
      <c r="A113" s="19"/>
      <c r="B113" s="6"/>
      <c r="C113" s="6"/>
      <c r="D113" s="6"/>
      <c r="E113" s="6"/>
      <c r="F113" s="6"/>
      <c r="G113" s="6"/>
      <c r="H113" s="6"/>
      <c r="I113" s="6"/>
      <c r="J113" s="6"/>
      <c r="K113" s="6"/>
      <c r="L113" s="6"/>
      <c r="M113" s="6"/>
      <c r="N113" s="6"/>
      <c r="O113" s="6"/>
      <c r="P113" s="6"/>
      <c r="Q113" s="6"/>
      <c r="R113" s="6"/>
      <c r="S113" s="6"/>
      <c r="T113" s="6"/>
    </row>
    <row r="114" spans="1:20" x14ac:dyDescent="0.25">
      <c r="A114" s="19"/>
      <c r="B114" s="6"/>
      <c r="C114" s="6"/>
      <c r="D114" s="6"/>
      <c r="E114" s="6"/>
      <c r="F114" s="6"/>
      <c r="G114" s="6"/>
      <c r="H114" s="6"/>
      <c r="I114" s="6"/>
      <c r="J114" s="6"/>
      <c r="K114" s="6"/>
      <c r="L114" s="6"/>
      <c r="M114" s="6"/>
      <c r="N114" s="6"/>
      <c r="O114" s="6"/>
      <c r="P114" s="6"/>
      <c r="Q114" s="6"/>
      <c r="R114" s="6"/>
      <c r="S114" s="6"/>
      <c r="T114" s="6"/>
    </row>
    <row r="115" spans="1:20" x14ac:dyDescent="0.25">
      <c r="A115" s="19"/>
      <c r="B115" s="6"/>
      <c r="C115" s="6"/>
      <c r="D115" s="6"/>
      <c r="E115" s="6"/>
      <c r="F115" s="6"/>
      <c r="G115" s="6"/>
      <c r="H115" s="6"/>
      <c r="I115" s="6"/>
      <c r="J115" s="6"/>
      <c r="K115" s="6"/>
      <c r="L115" s="6"/>
      <c r="M115" s="6"/>
      <c r="N115" s="6"/>
      <c r="O115" s="6"/>
      <c r="P115" s="6"/>
      <c r="Q115" s="6"/>
      <c r="R115" s="6"/>
      <c r="S115" s="6"/>
      <c r="T115" s="6"/>
    </row>
    <row r="116" spans="1:20" x14ac:dyDescent="0.25">
      <c r="A116" s="19"/>
      <c r="B116" s="6"/>
      <c r="C116" s="6"/>
      <c r="D116" s="6"/>
      <c r="E116" s="6"/>
      <c r="F116" s="6"/>
      <c r="G116" s="6"/>
      <c r="H116" s="6"/>
      <c r="I116" s="6"/>
      <c r="J116" s="6"/>
      <c r="K116" s="6"/>
      <c r="L116" s="6"/>
      <c r="M116" s="6"/>
      <c r="N116" s="6"/>
      <c r="O116" s="6"/>
      <c r="P116" s="6"/>
      <c r="Q116" s="6"/>
      <c r="R116" s="6"/>
      <c r="S116" s="6"/>
      <c r="T116" s="6"/>
    </row>
    <row r="117" spans="1:20" x14ac:dyDescent="0.25">
      <c r="A117" s="19"/>
      <c r="B117" s="6"/>
      <c r="C117" s="6"/>
      <c r="D117" s="6"/>
      <c r="E117" s="6"/>
      <c r="F117" s="6"/>
      <c r="G117" s="6"/>
      <c r="H117" s="6"/>
      <c r="I117" s="6"/>
      <c r="J117" s="6"/>
      <c r="K117" s="6"/>
      <c r="L117" s="6"/>
      <c r="M117" s="6"/>
      <c r="N117" s="6"/>
      <c r="O117" s="6"/>
      <c r="P117" s="6"/>
      <c r="Q117" s="6"/>
      <c r="R117" s="6"/>
      <c r="S117" s="6"/>
      <c r="T117" s="6"/>
    </row>
    <row r="118" spans="1:20" x14ac:dyDescent="0.25">
      <c r="A118" s="19"/>
      <c r="B118" s="6"/>
      <c r="C118" s="6"/>
      <c r="D118" s="6"/>
      <c r="E118" s="6"/>
      <c r="F118" s="6"/>
      <c r="G118" s="6"/>
      <c r="H118" s="6"/>
      <c r="I118" s="6"/>
      <c r="J118" s="6"/>
      <c r="K118" s="6"/>
      <c r="L118" s="6"/>
      <c r="M118" s="6"/>
      <c r="N118" s="6"/>
      <c r="O118" s="6"/>
      <c r="P118" s="6"/>
      <c r="Q118" s="6"/>
      <c r="R118" s="6"/>
      <c r="S118" s="6"/>
      <c r="T118" s="6"/>
    </row>
    <row r="119" spans="1:20" x14ac:dyDescent="0.25">
      <c r="A119" s="19"/>
      <c r="B119" s="6"/>
      <c r="C119" s="6"/>
      <c r="D119" s="6"/>
      <c r="E119" s="6"/>
      <c r="F119" s="6"/>
      <c r="G119" s="6"/>
      <c r="H119" s="6"/>
      <c r="I119" s="6"/>
      <c r="J119" s="6"/>
      <c r="K119" s="6"/>
      <c r="L119" s="6"/>
      <c r="M119" s="6"/>
      <c r="N119" s="6"/>
      <c r="O119" s="6"/>
      <c r="P119" s="6"/>
      <c r="Q119" s="6"/>
      <c r="R119" s="6"/>
      <c r="S119" s="6"/>
      <c r="T119" s="6"/>
    </row>
    <row r="120" spans="1:20" x14ac:dyDescent="0.25">
      <c r="A120" s="19"/>
      <c r="B120" s="6"/>
      <c r="C120" s="6"/>
      <c r="D120" s="6"/>
      <c r="E120" s="6"/>
      <c r="F120" s="6"/>
      <c r="G120" s="6"/>
      <c r="H120" s="6"/>
      <c r="I120" s="6"/>
      <c r="J120" s="6"/>
      <c r="K120" s="6"/>
      <c r="L120" s="6"/>
      <c r="M120" s="6"/>
      <c r="N120" s="6"/>
      <c r="O120" s="6"/>
      <c r="P120" s="6"/>
      <c r="Q120" s="6"/>
      <c r="R120" s="6"/>
      <c r="S120" s="6"/>
      <c r="T120" s="6"/>
    </row>
    <row r="121" spans="1:20" x14ac:dyDescent="0.25">
      <c r="A121" s="19"/>
      <c r="B121" s="6"/>
      <c r="C121" s="6"/>
      <c r="D121" s="6"/>
      <c r="E121" s="6"/>
      <c r="F121" s="6"/>
      <c r="G121" s="6"/>
      <c r="H121" s="6"/>
      <c r="I121" s="6"/>
      <c r="J121" s="6"/>
      <c r="K121" s="6"/>
      <c r="L121" s="6"/>
      <c r="M121" s="6"/>
      <c r="N121" s="6"/>
      <c r="O121" s="6"/>
      <c r="P121" s="6"/>
      <c r="Q121" s="6"/>
      <c r="R121" s="6"/>
      <c r="S121" s="6"/>
      <c r="T121" s="6"/>
    </row>
    <row r="122" spans="1:20" x14ac:dyDescent="0.25">
      <c r="A122" s="19"/>
      <c r="B122" s="6"/>
      <c r="C122" s="6"/>
      <c r="D122" s="6"/>
      <c r="E122" s="6"/>
      <c r="F122" s="6"/>
      <c r="G122" s="6"/>
      <c r="H122" s="6"/>
      <c r="I122" s="6"/>
      <c r="J122" s="6"/>
      <c r="K122" s="6"/>
      <c r="L122" s="6"/>
      <c r="M122" s="6"/>
      <c r="N122" s="6"/>
      <c r="O122" s="6"/>
      <c r="P122" s="6"/>
      <c r="Q122" s="6"/>
      <c r="R122" s="6"/>
      <c r="S122" s="6"/>
      <c r="T122" s="6"/>
    </row>
    <row r="123" spans="1:20" x14ac:dyDescent="0.25">
      <c r="A123" s="19"/>
      <c r="B123" s="6"/>
      <c r="C123" s="6"/>
      <c r="D123" s="6"/>
      <c r="E123" s="6"/>
      <c r="F123" s="6"/>
      <c r="G123" s="6"/>
      <c r="H123" s="6"/>
      <c r="I123" s="6"/>
      <c r="J123" s="6"/>
      <c r="K123" s="6"/>
      <c r="L123" s="6"/>
      <c r="M123" s="6"/>
      <c r="N123" s="6"/>
      <c r="O123" s="6"/>
      <c r="P123" s="6"/>
      <c r="Q123" s="6"/>
      <c r="R123" s="6"/>
      <c r="S123" s="6"/>
      <c r="T123" s="6"/>
    </row>
    <row r="124" spans="1:20" x14ac:dyDescent="0.25">
      <c r="A124" s="19"/>
      <c r="B124" s="6"/>
      <c r="C124" s="6"/>
      <c r="D124" s="6"/>
      <c r="E124" s="6"/>
      <c r="F124" s="6"/>
      <c r="G124" s="6"/>
      <c r="H124" s="6"/>
      <c r="I124" s="6"/>
      <c r="J124" s="6"/>
      <c r="K124" s="6"/>
      <c r="L124" s="6"/>
      <c r="M124" s="6"/>
      <c r="N124" s="6"/>
      <c r="O124" s="6"/>
      <c r="P124" s="6"/>
      <c r="Q124" s="6"/>
      <c r="R124" s="6"/>
      <c r="S124" s="6"/>
      <c r="T124" s="6"/>
    </row>
    <row r="125" spans="1:20" x14ac:dyDescent="0.25">
      <c r="A125" s="19"/>
      <c r="B125" s="6"/>
      <c r="C125" s="6"/>
      <c r="D125" s="6"/>
      <c r="E125" s="6"/>
      <c r="F125" s="6"/>
      <c r="G125" s="6"/>
      <c r="H125" s="6"/>
      <c r="I125" s="6"/>
      <c r="J125" s="6"/>
      <c r="K125" s="6"/>
      <c r="L125" s="6"/>
      <c r="M125" s="6"/>
      <c r="N125" s="6"/>
      <c r="O125" s="6"/>
      <c r="P125" s="6"/>
      <c r="Q125" s="6"/>
      <c r="R125" s="6"/>
      <c r="S125" s="6"/>
      <c r="T125" s="6"/>
    </row>
    <row r="126" spans="1:20" x14ac:dyDescent="0.25">
      <c r="A126" s="19"/>
      <c r="B126" s="6"/>
      <c r="C126" s="6"/>
      <c r="D126" s="6"/>
      <c r="E126" s="6"/>
      <c r="F126" s="6"/>
      <c r="G126" s="6"/>
      <c r="H126" s="6"/>
      <c r="I126" s="6"/>
      <c r="J126" s="6"/>
      <c r="K126" s="6"/>
      <c r="L126" s="6"/>
      <c r="M126" s="6"/>
      <c r="N126" s="6"/>
      <c r="O126" s="6"/>
      <c r="P126" s="6"/>
      <c r="Q126" s="6"/>
      <c r="R126" s="6"/>
      <c r="S126" s="6"/>
      <c r="T126" s="6"/>
    </row>
    <row r="127" spans="1:20" x14ac:dyDescent="0.25">
      <c r="A127" s="19"/>
      <c r="B127" s="6"/>
      <c r="C127" s="6"/>
      <c r="D127" s="6"/>
      <c r="E127" s="6"/>
      <c r="F127" s="6"/>
      <c r="G127" s="6"/>
      <c r="H127" s="6"/>
      <c r="I127" s="6"/>
      <c r="J127" s="6"/>
      <c r="K127" s="6"/>
      <c r="L127" s="6"/>
      <c r="M127" s="6"/>
      <c r="N127" s="6"/>
      <c r="O127" s="6"/>
      <c r="P127" s="6"/>
      <c r="Q127" s="6"/>
      <c r="R127" s="6"/>
      <c r="S127" s="6"/>
      <c r="T127" s="6"/>
    </row>
    <row r="128" spans="1:20" x14ac:dyDescent="0.25">
      <c r="A128" s="19"/>
      <c r="B128" s="6"/>
      <c r="C128" s="6"/>
      <c r="D128" s="6"/>
      <c r="E128" s="6"/>
      <c r="F128" s="6"/>
      <c r="G128" s="6"/>
      <c r="H128" s="6"/>
      <c r="I128" s="6"/>
      <c r="J128" s="6"/>
      <c r="K128" s="6"/>
      <c r="L128" s="6"/>
      <c r="M128" s="6"/>
      <c r="N128" s="6"/>
      <c r="O128" s="6"/>
      <c r="P128" s="6"/>
      <c r="Q128" s="6"/>
      <c r="R128" s="6"/>
      <c r="S128" s="6"/>
      <c r="T128" s="6"/>
    </row>
    <row r="129" spans="1:20" x14ac:dyDescent="0.25">
      <c r="A129" s="19"/>
      <c r="B129" s="6"/>
      <c r="C129" s="6"/>
      <c r="D129" s="6"/>
      <c r="E129" s="6"/>
      <c r="F129" s="6"/>
      <c r="G129" s="6"/>
      <c r="H129" s="6"/>
      <c r="I129" s="6"/>
      <c r="J129" s="6"/>
      <c r="K129" s="6"/>
      <c r="L129" s="6"/>
      <c r="M129" s="6"/>
      <c r="N129" s="6"/>
      <c r="O129" s="6"/>
      <c r="P129" s="6"/>
      <c r="Q129" s="6"/>
      <c r="R129" s="6"/>
      <c r="S129" s="6"/>
      <c r="T129" s="6"/>
    </row>
    <row r="130" spans="1:20" x14ac:dyDescent="0.25">
      <c r="A130" s="19"/>
      <c r="B130" s="6"/>
      <c r="C130" s="6"/>
      <c r="D130" s="6"/>
      <c r="E130" s="6"/>
      <c r="F130" s="6"/>
      <c r="G130" s="6"/>
      <c r="H130" s="6"/>
      <c r="I130" s="6"/>
      <c r="J130" s="6"/>
      <c r="K130" s="6"/>
      <c r="L130" s="6"/>
      <c r="M130" s="6"/>
      <c r="N130" s="6"/>
      <c r="O130" s="6"/>
      <c r="P130" s="6"/>
      <c r="Q130" s="6"/>
      <c r="R130" s="6"/>
      <c r="S130" s="6"/>
      <c r="T130" s="6"/>
    </row>
    <row r="131" spans="1:20" x14ac:dyDescent="0.25">
      <c r="A131" s="19"/>
      <c r="B131" s="6"/>
      <c r="C131" s="6"/>
      <c r="D131" s="6"/>
      <c r="E131" s="6"/>
      <c r="F131" s="6"/>
      <c r="G131" s="6"/>
      <c r="H131" s="6"/>
      <c r="I131" s="6"/>
      <c r="J131" s="6"/>
      <c r="K131" s="6"/>
      <c r="L131" s="6"/>
      <c r="M131" s="6"/>
      <c r="N131" s="6"/>
      <c r="O131" s="6"/>
      <c r="P131" s="6"/>
      <c r="Q131" s="6"/>
      <c r="R131" s="6"/>
      <c r="S131" s="6"/>
      <c r="T131" s="6"/>
    </row>
    <row r="132" spans="1:20" x14ac:dyDescent="0.25">
      <c r="A132" s="19"/>
      <c r="B132" s="6"/>
      <c r="C132" s="6"/>
      <c r="D132" s="6"/>
      <c r="E132" s="6"/>
      <c r="F132" s="6"/>
      <c r="G132" s="6"/>
      <c r="H132" s="6"/>
      <c r="I132" s="6"/>
      <c r="J132" s="6"/>
      <c r="K132" s="6"/>
      <c r="L132" s="6"/>
      <c r="M132" s="6"/>
      <c r="N132" s="6"/>
      <c r="O132" s="6"/>
      <c r="P132" s="6"/>
      <c r="Q132" s="6"/>
      <c r="R132" s="6"/>
      <c r="S132" s="6"/>
      <c r="T132" s="6"/>
    </row>
    <row r="133" spans="1:20" x14ac:dyDescent="0.25">
      <c r="A133" s="19"/>
      <c r="B133" s="6"/>
      <c r="C133" s="6"/>
      <c r="D133" s="6"/>
      <c r="E133" s="6"/>
      <c r="F133" s="6"/>
      <c r="G133" s="6"/>
      <c r="H133" s="6"/>
      <c r="I133" s="6"/>
      <c r="J133" s="6"/>
      <c r="K133" s="6"/>
      <c r="L133" s="6"/>
      <c r="M133" s="6"/>
      <c r="N133" s="6"/>
      <c r="O133" s="6"/>
      <c r="P133" s="6"/>
      <c r="Q133" s="6"/>
      <c r="R133" s="6"/>
      <c r="S133" s="6"/>
      <c r="T133" s="6"/>
    </row>
    <row r="134" spans="1:20" x14ac:dyDescent="0.25">
      <c r="A134" s="19"/>
      <c r="B134" s="6"/>
      <c r="C134" s="6"/>
      <c r="D134" s="6"/>
      <c r="E134" s="6"/>
      <c r="F134" s="6"/>
      <c r="G134" s="6"/>
      <c r="H134" s="6"/>
      <c r="I134" s="6"/>
      <c r="J134" s="6"/>
      <c r="K134" s="6"/>
      <c r="L134" s="6"/>
      <c r="M134" s="6"/>
      <c r="N134" s="6"/>
      <c r="O134" s="6"/>
      <c r="P134" s="6"/>
      <c r="Q134" s="6"/>
      <c r="R134" s="6"/>
      <c r="S134" s="6"/>
      <c r="T134" s="6"/>
    </row>
    <row r="135" spans="1:20" x14ac:dyDescent="0.25">
      <c r="A135" s="19"/>
      <c r="B135" s="6"/>
      <c r="C135" s="6"/>
      <c r="D135" s="6"/>
      <c r="E135" s="6"/>
      <c r="F135" s="6"/>
      <c r="G135" s="6"/>
      <c r="H135" s="6"/>
      <c r="I135" s="6"/>
      <c r="J135" s="6"/>
      <c r="K135" s="6"/>
      <c r="L135" s="6"/>
      <c r="M135" s="6"/>
      <c r="N135" s="6"/>
      <c r="O135" s="6"/>
      <c r="P135" s="6"/>
      <c r="Q135" s="6"/>
      <c r="R135" s="6"/>
      <c r="S135" s="6"/>
      <c r="T135" s="6"/>
    </row>
    <row r="136" spans="1:20" x14ac:dyDescent="0.25">
      <c r="A136" s="19"/>
      <c r="B136" s="6"/>
      <c r="C136" s="6"/>
      <c r="D136" s="6"/>
      <c r="E136" s="6"/>
      <c r="F136" s="6"/>
      <c r="G136" s="6"/>
      <c r="H136" s="6"/>
      <c r="I136" s="6"/>
      <c r="J136" s="6"/>
      <c r="K136" s="6"/>
      <c r="L136" s="6"/>
      <c r="M136" s="6"/>
      <c r="N136" s="6"/>
      <c r="O136" s="6"/>
      <c r="P136" s="6"/>
      <c r="Q136" s="6"/>
      <c r="R136" s="6"/>
      <c r="S136" s="6"/>
      <c r="T136" s="6"/>
    </row>
    <row r="137" spans="1:20" x14ac:dyDescent="0.25">
      <c r="A137" s="19"/>
      <c r="B137" s="6"/>
      <c r="C137" s="6"/>
      <c r="D137" s="6"/>
      <c r="E137" s="6"/>
      <c r="F137" s="6"/>
      <c r="G137" s="6"/>
      <c r="H137" s="6"/>
      <c r="I137" s="6"/>
      <c r="J137" s="6"/>
      <c r="K137" s="6"/>
      <c r="L137" s="6"/>
      <c r="M137" s="6"/>
      <c r="N137" s="6"/>
      <c r="O137" s="6"/>
      <c r="P137" s="6"/>
      <c r="Q137" s="6"/>
      <c r="R137" s="6"/>
      <c r="S137" s="6"/>
      <c r="T137" s="6"/>
    </row>
    <row r="138" spans="1:20" x14ac:dyDescent="0.25">
      <c r="A138" s="19"/>
      <c r="B138" s="6"/>
      <c r="C138" s="6"/>
      <c r="D138" s="6"/>
      <c r="E138" s="6"/>
      <c r="F138" s="6"/>
      <c r="G138" s="6"/>
      <c r="H138" s="6"/>
      <c r="I138" s="6"/>
      <c r="J138" s="6"/>
      <c r="K138" s="6"/>
      <c r="L138" s="6"/>
      <c r="M138" s="6"/>
      <c r="N138" s="6"/>
      <c r="O138" s="6"/>
      <c r="P138" s="6"/>
      <c r="Q138" s="6"/>
      <c r="R138" s="6"/>
      <c r="S138" s="6"/>
      <c r="T138" s="6"/>
    </row>
    <row r="139" spans="1:20" x14ac:dyDescent="0.25">
      <c r="A139" s="19"/>
      <c r="B139" s="6"/>
      <c r="C139" s="6"/>
      <c r="D139" s="6"/>
      <c r="E139" s="6"/>
      <c r="F139" s="6"/>
      <c r="G139" s="6"/>
      <c r="H139" s="6"/>
      <c r="I139" s="6"/>
      <c r="J139" s="6"/>
      <c r="K139" s="6"/>
      <c r="L139" s="6"/>
      <c r="M139" s="6"/>
      <c r="N139" s="6"/>
      <c r="O139" s="6"/>
      <c r="P139" s="6"/>
      <c r="Q139" s="6"/>
      <c r="R139" s="6"/>
      <c r="S139" s="6"/>
      <c r="T139" s="6"/>
    </row>
    <row r="140" spans="1:20" x14ac:dyDescent="0.25">
      <c r="A140" s="19"/>
      <c r="B140" s="6"/>
      <c r="C140" s="6"/>
      <c r="D140" s="6"/>
      <c r="E140" s="6"/>
      <c r="F140" s="6"/>
      <c r="G140" s="6"/>
      <c r="H140" s="6"/>
      <c r="I140" s="6"/>
      <c r="J140" s="6"/>
      <c r="K140" s="6"/>
      <c r="L140" s="6"/>
      <c r="M140" s="6"/>
      <c r="N140" s="6"/>
      <c r="O140" s="6"/>
      <c r="P140" s="6"/>
      <c r="Q140" s="6"/>
      <c r="R140" s="6"/>
      <c r="S140" s="6"/>
      <c r="T140" s="6"/>
    </row>
    <row r="141" spans="1:20" x14ac:dyDescent="0.25">
      <c r="A141" s="19"/>
      <c r="B141" s="6"/>
      <c r="C141" s="6"/>
      <c r="D141" s="6"/>
      <c r="E141" s="6"/>
      <c r="F141" s="6"/>
      <c r="G141" s="6"/>
      <c r="H141" s="6"/>
      <c r="I141" s="6"/>
      <c r="J141" s="6"/>
      <c r="K141" s="6"/>
      <c r="L141" s="6"/>
      <c r="M141" s="6"/>
      <c r="N141" s="6"/>
      <c r="O141" s="6"/>
      <c r="P141" s="6"/>
      <c r="Q141" s="6"/>
      <c r="R141" s="6"/>
      <c r="S141" s="6"/>
      <c r="T141" s="6"/>
    </row>
    <row r="142" spans="1:20" x14ac:dyDescent="0.25">
      <c r="A142" s="19"/>
      <c r="B142" s="6"/>
      <c r="C142" s="6"/>
      <c r="D142" s="6"/>
      <c r="E142" s="6"/>
      <c r="F142" s="6"/>
      <c r="G142" s="6"/>
      <c r="H142" s="6"/>
      <c r="I142" s="6"/>
      <c r="J142" s="6"/>
      <c r="K142" s="6"/>
      <c r="L142" s="6"/>
      <c r="M142" s="6"/>
      <c r="N142" s="6"/>
      <c r="O142" s="6"/>
      <c r="P142" s="6"/>
      <c r="Q142" s="6"/>
      <c r="R142" s="6"/>
      <c r="S142" s="6"/>
      <c r="T142" s="6"/>
    </row>
    <row r="143" spans="1:20" x14ac:dyDescent="0.25">
      <c r="A143" s="19"/>
      <c r="B143" s="6"/>
      <c r="C143" s="6"/>
      <c r="D143" s="6"/>
      <c r="E143" s="6"/>
      <c r="F143" s="6"/>
      <c r="G143" s="6"/>
      <c r="H143" s="6"/>
      <c r="I143" s="6"/>
      <c r="J143" s="6"/>
      <c r="K143" s="6"/>
      <c r="L143" s="6"/>
      <c r="M143" s="6"/>
      <c r="N143" s="6"/>
      <c r="O143" s="6"/>
      <c r="P143" s="6"/>
      <c r="Q143" s="6"/>
      <c r="R143" s="6"/>
      <c r="S143" s="6"/>
      <c r="T143" s="6"/>
    </row>
    <row r="144" spans="1:20" x14ac:dyDescent="0.25">
      <c r="A144" s="19"/>
      <c r="B144" s="6"/>
      <c r="C144" s="6"/>
      <c r="D144" s="6"/>
      <c r="E144" s="6"/>
      <c r="F144" s="6"/>
      <c r="G144" s="6"/>
      <c r="H144" s="6"/>
      <c r="I144" s="6"/>
      <c r="J144" s="6"/>
      <c r="K144" s="6"/>
      <c r="L144" s="6"/>
      <c r="M144" s="6"/>
      <c r="N144" s="6"/>
      <c r="O144" s="6"/>
      <c r="P144" s="6"/>
      <c r="Q144" s="6"/>
      <c r="R144" s="6"/>
      <c r="S144" s="6"/>
      <c r="T144" s="6"/>
    </row>
    <row r="145" spans="1:20" x14ac:dyDescent="0.25">
      <c r="A145" s="19"/>
      <c r="B145" s="6"/>
      <c r="C145" s="6"/>
      <c r="D145" s="6"/>
      <c r="E145" s="6"/>
      <c r="F145" s="6"/>
      <c r="G145" s="6"/>
      <c r="H145" s="6"/>
      <c r="I145" s="6"/>
      <c r="J145" s="6"/>
      <c r="K145" s="6"/>
      <c r="L145" s="6"/>
      <c r="M145" s="6"/>
      <c r="N145" s="6"/>
      <c r="O145" s="6"/>
      <c r="P145" s="6"/>
      <c r="Q145" s="6"/>
      <c r="R145" s="6"/>
      <c r="S145" s="6"/>
      <c r="T145" s="6"/>
    </row>
    <row r="146" spans="1:20" x14ac:dyDescent="0.25">
      <c r="A146" s="19"/>
      <c r="B146" s="6"/>
      <c r="C146" s="6"/>
      <c r="D146" s="6"/>
      <c r="E146" s="6"/>
      <c r="F146" s="6"/>
      <c r="G146" s="6"/>
      <c r="H146" s="6"/>
      <c r="I146" s="6"/>
      <c r="J146" s="6"/>
      <c r="K146" s="6"/>
      <c r="L146" s="6"/>
      <c r="M146" s="6"/>
      <c r="N146" s="6"/>
      <c r="O146" s="6"/>
      <c r="P146" s="6"/>
      <c r="Q146" s="6"/>
      <c r="R146" s="6"/>
      <c r="S146" s="6"/>
      <c r="T146" s="6"/>
    </row>
    <row r="147" spans="1:20" x14ac:dyDescent="0.25">
      <c r="A147" s="19"/>
      <c r="B147" s="6"/>
      <c r="C147" s="6"/>
      <c r="D147" s="6"/>
      <c r="E147" s="6"/>
      <c r="F147" s="6"/>
      <c r="G147" s="6"/>
      <c r="H147" s="6"/>
      <c r="I147" s="6"/>
      <c r="J147" s="6"/>
      <c r="K147" s="6"/>
      <c r="L147" s="6"/>
      <c r="M147" s="6"/>
      <c r="N147" s="6"/>
      <c r="O147" s="6"/>
      <c r="P147" s="6"/>
      <c r="Q147" s="6"/>
      <c r="R147" s="6"/>
      <c r="S147" s="6"/>
      <c r="T147" s="6"/>
    </row>
    <row r="148" spans="1:20" x14ac:dyDescent="0.25">
      <c r="A148" s="19"/>
      <c r="B148" s="6"/>
      <c r="C148" s="6"/>
      <c r="D148" s="6"/>
      <c r="E148" s="6"/>
      <c r="F148" s="6"/>
      <c r="G148" s="6"/>
      <c r="H148" s="6"/>
      <c r="I148" s="6"/>
      <c r="J148" s="6"/>
      <c r="K148" s="6"/>
      <c r="L148" s="6"/>
      <c r="M148" s="6"/>
      <c r="N148" s="6"/>
      <c r="O148" s="6"/>
      <c r="P148" s="6"/>
      <c r="Q148" s="6"/>
      <c r="R148" s="6"/>
      <c r="S148" s="6"/>
      <c r="T148" s="6"/>
    </row>
    <row r="149" spans="1:20" x14ac:dyDescent="0.25">
      <c r="A149" s="19"/>
      <c r="B149" s="6"/>
      <c r="C149" s="6"/>
      <c r="D149" s="6"/>
      <c r="E149" s="6"/>
      <c r="F149" s="6"/>
      <c r="G149" s="6"/>
      <c r="H149" s="6"/>
      <c r="I149" s="6"/>
      <c r="J149" s="6"/>
      <c r="K149" s="6"/>
      <c r="L149" s="6"/>
      <c r="M149" s="6"/>
      <c r="N149" s="6"/>
      <c r="O149" s="6"/>
      <c r="P149" s="6"/>
      <c r="Q149" s="6"/>
      <c r="R149" s="6"/>
      <c r="S149" s="6"/>
      <c r="T149" s="6"/>
    </row>
    <row r="150" spans="1:20" x14ac:dyDescent="0.25">
      <c r="A150" s="19"/>
      <c r="B150" s="6"/>
      <c r="C150" s="6"/>
      <c r="D150" s="6"/>
      <c r="E150" s="6"/>
      <c r="F150" s="6"/>
      <c r="G150" s="6"/>
      <c r="H150" s="6"/>
      <c r="I150" s="6"/>
      <c r="J150" s="6"/>
      <c r="K150" s="6"/>
      <c r="L150" s="6"/>
      <c r="M150" s="6"/>
      <c r="N150" s="6"/>
      <c r="O150" s="6"/>
      <c r="P150" s="6"/>
      <c r="Q150" s="6"/>
      <c r="R150" s="6"/>
      <c r="S150" s="6"/>
      <c r="T150" s="6"/>
    </row>
    <row r="151" spans="1:20" x14ac:dyDescent="0.25">
      <c r="A151" s="19"/>
      <c r="B151" s="6"/>
      <c r="C151" s="6"/>
      <c r="D151" s="6"/>
      <c r="E151" s="6"/>
      <c r="F151" s="6"/>
      <c r="G151" s="6"/>
      <c r="H151" s="6"/>
      <c r="I151" s="6"/>
      <c r="J151" s="6"/>
      <c r="K151" s="6"/>
      <c r="L151" s="6"/>
      <c r="M151" s="6"/>
      <c r="N151" s="6"/>
      <c r="O151" s="6"/>
      <c r="P151" s="6"/>
      <c r="Q151" s="6"/>
      <c r="R151" s="6"/>
      <c r="S151" s="6"/>
      <c r="T151" s="6"/>
    </row>
    <row r="152" spans="1:20" x14ac:dyDescent="0.25">
      <c r="A152" s="19"/>
      <c r="B152" s="6"/>
      <c r="C152" s="6"/>
      <c r="D152" s="6"/>
      <c r="E152" s="6"/>
      <c r="F152" s="6"/>
      <c r="G152" s="6"/>
      <c r="H152" s="6"/>
      <c r="I152" s="6"/>
      <c r="J152" s="6"/>
      <c r="K152" s="6"/>
      <c r="L152" s="6"/>
      <c r="M152" s="6"/>
      <c r="N152" s="6"/>
      <c r="O152" s="6"/>
      <c r="P152" s="6"/>
      <c r="Q152" s="6"/>
      <c r="R152" s="6"/>
      <c r="S152" s="6"/>
      <c r="T152" s="6"/>
    </row>
    <row r="153" spans="1:20" x14ac:dyDescent="0.25">
      <c r="A153" s="19"/>
      <c r="B153" s="6"/>
      <c r="C153" s="6"/>
      <c r="D153" s="6"/>
      <c r="E153" s="6"/>
      <c r="F153" s="6"/>
      <c r="G153" s="6"/>
      <c r="H153" s="6"/>
      <c r="I153" s="6"/>
      <c r="J153" s="6"/>
      <c r="K153" s="6"/>
      <c r="L153" s="6"/>
      <c r="M153" s="6"/>
      <c r="N153" s="6"/>
      <c r="O153" s="6"/>
      <c r="P153" s="6"/>
      <c r="Q153" s="6"/>
      <c r="R153" s="6"/>
      <c r="S153" s="6"/>
      <c r="T153" s="6"/>
    </row>
    <row r="154" spans="1:20" x14ac:dyDescent="0.25">
      <c r="A154" s="19"/>
      <c r="B154" s="6"/>
      <c r="C154" s="6"/>
      <c r="D154" s="6"/>
      <c r="E154" s="6"/>
      <c r="F154" s="6"/>
      <c r="G154" s="6"/>
      <c r="H154" s="6"/>
      <c r="I154" s="6"/>
      <c r="J154" s="6"/>
      <c r="K154" s="6"/>
      <c r="L154" s="6"/>
      <c r="M154" s="6"/>
      <c r="N154" s="6"/>
      <c r="O154" s="6"/>
      <c r="P154" s="6"/>
      <c r="Q154" s="6"/>
      <c r="R154" s="6"/>
      <c r="S154" s="6"/>
      <c r="T154" s="6"/>
    </row>
    <row r="155" spans="1:20" x14ac:dyDescent="0.25">
      <c r="A155" s="19"/>
      <c r="B155" s="6"/>
      <c r="C155" s="6"/>
      <c r="D155" s="6"/>
      <c r="E155" s="6"/>
      <c r="F155" s="6"/>
      <c r="G155" s="6"/>
      <c r="H155" s="6"/>
      <c r="I155" s="6"/>
      <c r="J155" s="6"/>
      <c r="K155" s="6"/>
      <c r="L155" s="6"/>
      <c r="M155" s="6"/>
      <c r="N155" s="6"/>
      <c r="O155" s="6"/>
      <c r="P155" s="6"/>
      <c r="Q155" s="6"/>
      <c r="R155" s="6"/>
      <c r="S155" s="6"/>
      <c r="T155" s="6"/>
    </row>
    <row r="156" spans="1:20" x14ac:dyDescent="0.25">
      <c r="A156" s="19"/>
      <c r="B156" s="6"/>
      <c r="C156" s="6"/>
      <c r="D156" s="6"/>
      <c r="E156" s="6"/>
      <c r="F156" s="6"/>
      <c r="G156" s="6"/>
      <c r="H156" s="6"/>
      <c r="I156" s="6"/>
      <c r="J156" s="6"/>
      <c r="K156" s="6"/>
      <c r="L156" s="6"/>
      <c r="M156" s="6"/>
      <c r="N156" s="6"/>
      <c r="O156" s="6"/>
      <c r="P156" s="6"/>
      <c r="Q156" s="6"/>
      <c r="R156" s="6"/>
      <c r="S156" s="6"/>
      <c r="T156" s="6"/>
    </row>
    <row r="157" spans="1:20" x14ac:dyDescent="0.25">
      <c r="A157" s="19"/>
      <c r="B157" s="6"/>
      <c r="C157" s="6"/>
      <c r="D157" s="6"/>
      <c r="E157" s="6"/>
      <c r="F157" s="6"/>
      <c r="G157" s="6"/>
      <c r="H157" s="6"/>
      <c r="I157" s="6"/>
      <c r="J157" s="6"/>
      <c r="K157" s="6"/>
      <c r="L157" s="6"/>
      <c r="M157" s="6"/>
      <c r="N157" s="6"/>
      <c r="O157" s="6"/>
      <c r="P157" s="6"/>
      <c r="Q157" s="6"/>
      <c r="R157" s="6"/>
      <c r="S157" s="6"/>
      <c r="T157" s="6"/>
    </row>
    <row r="158" spans="1:20" x14ac:dyDescent="0.25">
      <c r="A158" s="19"/>
      <c r="B158" s="6"/>
      <c r="C158" s="6"/>
      <c r="D158" s="6"/>
      <c r="E158" s="6"/>
      <c r="F158" s="6"/>
      <c r="G158" s="6"/>
      <c r="H158" s="6"/>
      <c r="I158" s="6"/>
      <c r="J158" s="6"/>
      <c r="K158" s="6"/>
      <c r="L158" s="6"/>
      <c r="M158" s="6"/>
      <c r="N158" s="6"/>
      <c r="O158" s="6"/>
      <c r="P158" s="6"/>
      <c r="Q158" s="6"/>
      <c r="R158" s="6"/>
      <c r="S158" s="6"/>
      <c r="T158" s="6"/>
    </row>
    <row r="159" spans="1:20" x14ac:dyDescent="0.25">
      <c r="A159" s="19"/>
      <c r="B159" s="6"/>
      <c r="C159" s="6"/>
      <c r="D159" s="6"/>
      <c r="E159" s="6"/>
      <c r="F159" s="6"/>
      <c r="G159" s="6"/>
      <c r="H159" s="6"/>
      <c r="I159" s="6"/>
      <c r="J159" s="6"/>
      <c r="K159" s="6"/>
      <c r="L159" s="6"/>
      <c r="M159" s="6"/>
      <c r="N159" s="6"/>
      <c r="O159" s="6"/>
      <c r="P159" s="6"/>
      <c r="Q159" s="6"/>
      <c r="R159" s="6"/>
      <c r="S159" s="6"/>
      <c r="T159" s="6"/>
    </row>
    <row r="160" spans="1:20" x14ac:dyDescent="0.25">
      <c r="A160" s="19"/>
      <c r="B160" s="6"/>
      <c r="C160" s="6"/>
      <c r="D160" s="6"/>
      <c r="E160" s="6"/>
      <c r="F160" s="6"/>
      <c r="G160" s="6"/>
      <c r="H160" s="6"/>
      <c r="I160" s="6"/>
      <c r="J160" s="6"/>
      <c r="K160" s="6"/>
      <c r="L160" s="6"/>
      <c r="M160" s="6"/>
      <c r="N160" s="6"/>
      <c r="O160" s="6"/>
      <c r="P160" s="6"/>
      <c r="Q160" s="6"/>
      <c r="R160" s="6"/>
      <c r="S160" s="6"/>
      <c r="T160" s="6"/>
    </row>
    <row r="161" spans="1:20" x14ac:dyDescent="0.25">
      <c r="A161" s="19"/>
      <c r="B161" s="6"/>
      <c r="C161" s="6"/>
      <c r="D161" s="6"/>
      <c r="E161" s="6"/>
      <c r="F161" s="6"/>
      <c r="G161" s="6"/>
      <c r="H161" s="6"/>
      <c r="I161" s="6"/>
      <c r="J161" s="6"/>
      <c r="K161" s="6"/>
      <c r="L161" s="6"/>
      <c r="M161" s="6"/>
      <c r="N161" s="6"/>
      <c r="O161" s="6"/>
      <c r="P161" s="6"/>
      <c r="Q161" s="6"/>
      <c r="R161" s="6"/>
      <c r="S161" s="6"/>
      <c r="T161" s="6"/>
    </row>
    <row r="162" spans="1:20" x14ac:dyDescent="0.25">
      <c r="A162" s="19"/>
      <c r="B162" s="6"/>
      <c r="C162" s="6"/>
      <c r="D162" s="6"/>
      <c r="E162" s="6"/>
      <c r="F162" s="6"/>
      <c r="G162" s="6"/>
      <c r="H162" s="6"/>
      <c r="I162" s="6"/>
      <c r="J162" s="6"/>
      <c r="K162" s="6"/>
      <c r="L162" s="6"/>
      <c r="M162" s="6"/>
      <c r="N162" s="6"/>
      <c r="O162" s="6"/>
      <c r="P162" s="6"/>
      <c r="Q162" s="6"/>
      <c r="R162" s="6"/>
      <c r="S162" s="6"/>
      <c r="T162" s="6"/>
    </row>
    <row r="163" spans="1:20" x14ac:dyDescent="0.25">
      <c r="A163" s="19"/>
      <c r="B163" s="6"/>
      <c r="C163" s="6"/>
      <c r="D163" s="6"/>
      <c r="E163" s="6"/>
      <c r="F163" s="6"/>
      <c r="G163" s="6"/>
      <c r="H163" s="6"/>
      <c r="I163" s="6"/>
      <c r="J163" s="6"/>
      <c r="K163" s="6"/>
      <c r="L163" s="6"/>
      <c r="M163" s="6"/>
      <c r="N163" s="6"/>
      <c r="O163" s="6"/>
      <c r="P163" s="6"/>
      <c r="Q163" s="6"/>
      <c r="R163" s="6"/>
      <c r="S163" s="6"/>
      <c r="T163" s="6"/>
    </row>
    <row r="164" spans="1:20" x14ac:dyDescent="0.25">
      <c r="A164" s="19"/>
      <c r="B164" s="6"/>
      <c r="C164" s="6"/>
      <c r="D164" s="6"/>
      <c r="E164" s="6"/>
      <c r="F164" s="6"/>
      <c r="G164" s="6"/>
      <c r="H164" s="6"/>
      <c r="I164" s="6"/>
      <c r="J164" s="6"/>
      <c r="K164" s="6"/>
      <c r="L164" s="6"/>
      <c r="M164" s="6"/>
      <c r="N164" s="6"/>
      <c r="O164" s="6"/>
      <c r="P164" s="6"/>
      <c r="Q164" s="6"/>
      <c r="R164" s="6"/>
      <c r="S164" s="6"/>
      <c r="T164" s="6"/>
    </row>
    <row r="165" spans="1:20" x14ac:dyDescent="0.25">
      <c r="A165" s="19"/>
      <c r="B165" s="6"/>
      <c r="C165" s="6"/>
      <c r="D165" s="6"/>
      <c r="E165" s="6"/>
      <c r="F165" s="6"/>
      <c r="G165" s="6"/>
      <c r="H165" s="6"/>
      <c r="I165" s="6"/>
      <c r="J165" s="6"/>
      <c r="K165" s="6"/>
      <c r="L165" s="6"/>
      <c r="M165" s="6"/>
      <c r="N165" s="6"/>
      <c r="O165" s="6"/>
      <c r="P165" s="6"/>
      <c r="Q165" s="6"/>
      <c r="R165" s="6"/>
      <c r="S165" s="6"/>
      <c r="T165" s="6"/>
    </row>
    <row r="166" spans="1:20" x14ac:dyDescent="0.25">
      <c r="A166" s="19"/>
      <c r="B166" s="6"/>
      <c r="C166" s="6"/>
      <c r="D166" s="6"/>
      <c r="E166" s="6"/>
      <c r="F166" s="6"/>
      <c r="G166" s="6"/>
      <c r="H166" s="6"/>
      <c r="I166" s="6"/>
      <c r="J166" s="6"/>
      <c r="K166" s="6"/>
      <c r="L166" s="6"/>
      <c r="M166" s="6"/>
      <c r="N166" s="6"/>
      <c r="O166" s="6"/>
      <c r="P166" s="6"/>
      <c r="Q166" s="6"/>
      <c r="R166" s="6"/>
      <c r="S166" s="6"/>
      <c r="T166" s="6"/>
    </row>
    <row r="167" spans="1:20" x14ac:dyDescent="0.25">
      <c r="A167" s="19"/>
      <c r="B167" s="6"/>
      <c r="C167" s="6"/>
      <c r="D167" s="6"/>
      <c r="E167" s="6"/>
      <c r="F167" s="6"/>
      <c r="G167" s="6"/>
      <c r="H167" s="6"/>
      <c r="I167" s="6"/>
      <c r="J167" s="6"/>
      <c r="K167" s="6"/>
      <c r="L167" s="6"/>
      <c r="M167" s="6"/>
      <c r="N167" s="6"/>
      <c r="O167" s="6"/>
      <c r="P167" s="6"/>
      <c r="Q167" s="6"/>
      <c r="R167" s="6"/>
      <c r="S167" s="6"/>
      <c r="T167" s="6"/>
    </row>
    <row r="168" spans="1:20" x14ac:dyDescent="0.25">
      <c r="A168" s="19"/>
      <c r="B168" s="6"/>
      <c r="C168" s="6"/>
      <c r="D168" s="6"/>
      <c r="E168" s="6"/>
      <c r="F168" s="6"/>
      <c r="G168" s="6"/>
      <c r="H168" s="6"/>
      <c r="I168" s="6"/>
      <c r="J168" s="6"/>
      <c r="K168" s="6"/>
      <c r="L168" s="6"/>
      <c r="M168" s="6"/>
      <c r="N168" s="6"/>
      <c r="O168" s="6"/>
      <c r="P168" s="6"/>
      <c r="Q168" s="6"/>
      <c r="R168" s="6"/>
      <c r="S168" s="6"/>
      <c r="T168" s="6"/>
    </row>
    <row r="169" spans="1:20" x14ac:dyDescent="0.25">
      <c r="A169" s="19"/>
      <c r="B169" s="6"/>
      <c r="C169" s="6"/>
      <c r="D169" s="6"/>
      <c r="E169" s="6"/>
      <c r="F169" s="6"/>
      <c r="G169" s="6"/>
      <c r="H169" s="6"/>
      <c r="I169" s="6"/>
      <c r="J169" s="6"/>
      <c r="K169" s="6"/>
      <c r="L169" s="6"/>
      <c r="M169" s="6"/>
      <c r="N169" s="6"/>
      <c r="O169" s="6"/>
      <c r="P169" s="6"/>
      <c r="Q169" s="6"/>
      <c r="R169" s="6"/>
      <c r="S169" s="6"/>
      <c r="T169" s="6"/>
    </row>
    <row r="170" spans="1:20" x14ac:dyDescent="0.25">
      <c r="A170" s="19"/>
      <c r="B170" s="6"/>
      <c r="C170" s="6"/>
      <c r="D170" s="6"/>
      <c r="E170" s="6"/>
      <c r="F170" s="6"/>
      <c r="G170" s="6"/>
      <c r="H170" s="6"/>
      <c r="I170" s="6"/>
      <c r="J170" s="6"/>
      <c r="K170" s="6"/>
      <c r="L170" s="6"/>
      <c r="M170" s="6"/>
      <c r="N170" s="6"/>
      <c r="O170" s="6"/>
      <c r="P170" s="6"/>
      <c r="Q170" s="6"/>
      <c r="R170" s="6"/>
      <c r="S170" s="6"/>
      <c r="T170" s="6"/>
    </row>
    <row r="171" spans="1:20" x14ac:dyDescent="0.25">
      <c r="A171" s="19"/>
      <c r="B171" s="6"/>
      <c r="C171" s="6"/>
      <c r="D171" s="6"/>
      <c r="E171" s="6"/>
      <c r="F171" s="6"/>
      <c r="G171" s="6"/>
      <c r="H171" s="6"/>
      <c r="I171" s="6"/>
      <c r="J171" s="6"/>
      <c r="K171" s="6"/>
      <c r="L171" s="6"/>
      <c r="M171" s="6"/>
      <c r="N171" s="6"/>
      <c r="O171" s="6"/>
      <c r="P171" s="6"/>
      <c r="Q171" s="6"/>
      <c r="R171" s="6"/>
      <c r="S171" s="6"/>
      <c r="T171" s="6"/>
    </row>
    <row r="172" spans="1:20" x14ac:dyDescent="0.25">
      <c r="A172" s="19"/>
      <c r="B172" s="6"/>
      <c r="C172" s="6"/>
      <c r="D172" s="6"/>
      <c r="E172" s="6"/>
      <c r="F172" s="6"/>
      <c r="G172" s="6"/>
      <c r="H172" s="6"/>
      <c r="I172" s="6"/>
      <c r="J172" s="6"/>
      <c r="K172" s="6"/>
      <c r="L172" s="6"/>
      <c r="M172" s="6"/>
      <c r="N172" s="6"/>
      <c r="O172" s="6"/>
      <c r="P172" s="6"/>
      <c r="Q172" s="6"/>
      <c r="R172" s="6"/>
      <c r="S172" s="6"/>
      <c r="T172" s="6"/>
    </row>
    <row r="173" spans="1:20" x14ac:dyDescent="0.25">
      <c r="A173" s="19"/>
      <c r="B173" s="6"/>
      <c r="C173" s="6"/>
      <c r="D173" s="6"/>
      <c r="E173" s="6"/>
      <c r="F173" s="6"/>
      <c r="G173" s="6"/>
      <c r="H173" s="6"/>
      <c r="I173" s="6"/>
      <c r="J173" s="6"/>
      <c r="K173" s="6"/>
      <c r="L173" s="6"/>
      <c r="M173" s="6"/>
      <c r="N173" s="6"/>
      <c r="O173" s="6"/>
      <c r="P173" s="6"/>
      <c r="Q173" s="6"/>
      <c r="R173" s="6"/>
      <c r="S173" s="6"/>
      <c r="T173" s="6"/>
    </row>
    <row r="174" spans="1:20" x14ac:dyDescent="0.25">
      <c r="A174" s="19"/>
      <c r="B174" s="6"/>
      <c r="C174" s="6"/>
      <c r="D174" s="6"/>
      <c r="E174" s="6"/>
      <c r="F174" s="6"/>
      <c r="G174" s="6"/>
      <c r="H174" s="6"/>
      <c r="I174" s="6"/>
      <c r="J174" s="6"/>
      <c r="K174" s="6"/>
      <c r="L174" s="6"/>
      <c r="M174" s="6"/>
      <c r="N174" s="6"/>
      <c r="O174" s="6"/>
      <c r="P174" s="6"/>
      <c r="Q174" s="6"/>
      <c r="R174" s="6"/>
      <c r="S174" s="6"/>
      <c r="T174" s="6"/>
    </row>
    <row r="175" spans="1:20" x14ac:dyDescent="0.25">
      <c r="A175" s="19"/>
      <c r="B175" s="6"/>
      <c r="C175" s="6"/>
      <c r="D175" s="6"/>
      <c r="E175" s="6"/>
      <c r="F175" s="6"/>
      <c r="G175" s="6"/>
      <c r="H175" s="6"/>
      <c r="I175" s="6"/>
      <c r="J175" s="6"/>
      <c r="K175" s="6"/>
      <c r="L175" s="6"/>
      <c r="M175" s="6"/>
      <c r="N175" s="6"/>
      <c r="O175" s="6"/>
      <c r="P175" s="6"/>
      <c r="Q175" s="6"/>
      <c r="R175" s="6"/>
      <c r="S175" s="6"/>
      <c r="T175" s="6"/>
    </row>
    <row r="176" spans="1:20" x14ac:dyDescent="0.25">
      <c r="A176" s="19"/>
      <c r="B176" s="6"/>
      <c r="C176" s="6"/>
      <c r="D176" s="6"/>
      <c r="E176" s="6"/>
      <c r="F176" s="6"/>
      <c r="G176" s="6"/>
      <c r="H176" s="6"/>
      <c r="I176" s="6"/>
      <c r="J176" s="6"/>
      <c r="K176" s="6"/>
      <c r="L176" s="6"/>
      <c r="M176" s="6"/>
      <c r="N176" s="6"/>
      <c r="O176" s="6"/>
      <c r="P176" s="6"/>
      <c r="Q176" s="6"/>
      <c r="R176" s="6"/>
      <c r="S176" s="6"/>
      <c r="T176" s="6"/>
    </row>
    <row r="177" spans="1:20" x14ac:dyDescent="0.25">
      <c r="A177" s="19"/>
      <c r="B177" s="6"/>
      <c r="C177" s="6"/>
      <c r="D177" s="6"/>
      <c r="E177" s="6"/>
      <c r="F177" s="6"/>
      <c r="G177" s="6"/>
      <c r="H177" s="6"/>
      <c r="I177" s="6"/>
      <c r="J177" s="6"/>
      <c r="K177" s="6"/>
      <c r="L177" s="6"/>
      <c r="M177" s="6"/>
      <c r="N177" s="6"/>
      <c r="O177" s="6"/>
      <c r="P177" s="6"/>
      <c r="Q177" s="6"/>
      <c r="R177" s="6"/>
      <c r="S177" s="6"/>
      <c r="T177" s="6"/>
    </row>
    <row r="178" spans="1:20" x14ac:dyDescent="0.25">
      <c r="A178" s="19"/>
      <c r="B178" s="6"/>
      <c r="C178" s="6"/>
      <c r="D178" s="6"/>
      <c r="E178" s="6"/>
      <c r="F178" s="6"/>
      <c r="G178" s="6"/>
      <c r="H178" s="6"/>
      <c r="I178" s="6"/>
      <c r="J178" s="6"/>
      <c r="K178" s="6"/>
      <c r="L178" s="6"/>
      <c r="M178" s="6"/>
      <c r="N178" s="6"/>
      <c r="O178" s="6"/>
      <c r="P178" s="6"/>
      <c r="Q178" s="6"/>
      <c r="R178" s="6"/>
      <c r="S178" s="6"/>
      <c r="T178" s="6"/>
    </row>
    <row r="179" spans="1:20" x14ac:dyDescent="0.25">
      <c r="A179" s="19"/>
      <c r="B179" s="6"/>
      <c r="C179" s="6"/>
      <c r="D179" s="6"/>
      <c r="E179" s="6"/>
      <c r="F179" s="6"/>
      <c r="G179" s="6"/>
      <c r="H179" s="6"/>
      <c r="I179" s="6"/>
      <c r="J179" s="6"/>
      <c r="K179" s="6"/>
      <c r="L179" s="6"/>
      <c r="M179" s="6"/>
      <c r="N179" s="6"/>
      <c r="O179" s="6"/>
      <c r="P179" s="6"/>
      <c r="Q179" s="6"/>
      <c r="R179" s="6"/>
      <c r="S179" s="6"/>
      <c r="T179" s="6"/>
    </row>
    <row r="180" spans="1:20" x14ac:dyDescent="0.25">
      <c r="A180" s="19"/>
      <c r="B180" s="6"/>
      <c r="C180" s="6"/>
      <c r="D180" s="6"/>
      <c r="E180" s="6"/>
      <c r="F180" s="6"/>
      <c r="G180" s="6"/>
      <c r="H180" s="6"/>
      <c r="I180" s="6"/>
      <c r="J180" s="6"/>
      <c r="K180" s="6"/>
      <c r="L180" s="6"/>
      <c r="M180" s="6"/>
      <c r="N180" s="6"/>
      <c r="O180" s="6"/>
      <c r="P180" s="6"/>
      <c r="Q180" s="6"/>
      <c r="R180" s="6"/>
      <c r="S180" s="6"/>
      <c r="T180" s="6"/>
    </row>
    <row r="181" spans="1:20" x14ac:dyDescent="0.25">
      <c r="A181" s="19"/>
      <c r="B181" s="6"/>
      <c r="C181" s="6"/>
      <c r="D181" s="6"/>
      <c r="E181" s="6"/>
      <c r="F181" s="6"/>
      <c r="G181" s="6"/>
      <c r="H181" s="6"/>
      <c r="I181" s="6"/>
      <c r="J181" s="6"/>
      <c r="K181" s="6"/>
      <c r="L181" s="6"/>
      <c r="M181" s="6"/>
      <c r="N181" s="6"/>
      <c r="O181" s="6"/>
      <c r="P181" s="6"/>
      <c r="Q181" s="6"/>
      <c r="R181" s="6"/>
      <c r="S181" s="6"/>
      <c r="T181" s="6"/>
    </row>
    <row r="182" spans="1:20" x14ac:dyDescent="0.25">
      <c r="A182" s="19"/>
      <c r="B182" s="6"/>
      <c r="C182" s="6"/>
      <c r="D182" s="6"/>
      <c r="E182" s="6"/>
      <c r="F182" s="6"/>
      <c r="G182" s="6"/>
      <c r="H182" s="6"/>
      <c r="I182" s="6"/>
      <c r="J182" s="6"/>
      <c r="K182" s="6"/>
      <c r="L182" s="6"/>
      <c r="M182" s="6"/>
      <c r="N182" s="6"/>
      <c r="O182" s="6"/>
      <c r="P182" s="6"/>
      <c r="Q182" s="6"/>
      <c r="R182" s="6"/>
      <c r="S182" s="6"/>
      <c r="T182" s="6"/>
    </row>
    <row r="183" spans="1:20" x14ac:dyDescent="0.25">
      <c r="A183" s="19"/>
      <c r="B183" s="6"/>
      <c r="C183" s="6"/>
      <c r="D183" s="6"/>
      <c r="E183" s="6"/>
      <c r="F183" s="6"/>
      <c r="G183" s="6"/>
      <c r="H183" s="6"/>
      <c r="I183" s="6"/>
      <c r="J183" s="6"/>
      <c r="K183" s="6"/>
      <c r="L183" s="6"/>
      <c r="M183" s="6"/>
      <c r="N183" s="6"/>
      <c r="O183" s="6"/>
      <c r="P183" s="6"/>
      <c r="Q183" s="6"/>
      <c r="R183" s="6"/>
      <c r="S183" s="6"/>
      <c r="T183" s="6"/>
    </row>
    <row r="184" spans="1:20" x14ac:dyDescent="0.25">
      <c r="A184" s="19"/>
      <c r="B184" s="6"/>
      <c r="C184" s="6"/>
      <c r="D184" s="6"/>
      <c r="E184" s="6"/>
      <c r="F184" s="6"/>
      <c r="G184" s="6"/>
      <c r="H184" s="6"/>
      <c r="I184" s="6"/>
      <c r="J184" s="6"/>
      <c r="K184" s="6"/>
      <c r="L184" s="6"/>
      <c r="M184" s="6"/>
      <c r="N184" s="6"/>
      <c r="O184" s="6"/>
      <c r="P184" s="6"/>
      <c r="Q184" s="6"/>
      <c r="R184" s="6"/>
      <c r="S184" s="6"/>
      <c r="T184" s="6"/>
    </row>
    <row r="185" spans="1:20" x14ac:dyDescent="0.25">
      <c r="A185" s="19"/>
      <c r="B185" s="6"/>
      <c r="C185" s="6"/>
      <c r="D185" s="6"/>
      <c r="E185" s="6"/>
      <c r="F185" s="6"/>
      <c r="G185" s="6"/>
      <c r="H185" s="6"/>
      <c r="I185" s="6"/>
      <c r="J185" s="6"/>
      <c r="K185" s="6"/>
      <c r="L185" s="6"/>
      <c r="M185" s="6"/>
      <c r="N185" s="6"/>
      <c r="O185" s="6"/>
      <c r="P185" s="6"/>
      <c r="Q185" s="6"/>
      <c r="R185" s="6"/>
      <c r="S185" s="6"/>
      <c r="T185" s="6"/>
    </row>
    <row r="186" spans="1:20" x14ac:dyDescent="0.25">
      <c r="A186" s="19"/>
      <c r="B186" s="6"/>
      <c r="C186" s="6"/>
      <c r="D186" s="6"/>
      <c r="E186" s="6"/>
      <c r="F186" s="6"/>
      <c r="G186" s="6"/>
      <c r="H186" s="6"/>
      <c r="I186" s="6"/>
      <c r="J186" s="6"/>
      <c r="K186" s="6"/>
      <c r="L186" s="6"/>
      <c r="M186" s="6"/>
      <c r="N186" s="6"/>
      <c r="O186" s="6"/>
      <c r="P186" s="6"/>
      <c r="Q186" s="6"/>
      <c r="R186" s="6"/>
      <c r="S186" s="6"/>
      <c r="T186" s="6"/>
    </row>
    <row r="187" spans="1:20" x14ac:dyDescent="0.25">
      <c r="A187" s="19"/>
      <c r="B187" s="6"/>
      <c r="C187" s="6"/>
      <c r="D187" s="6"/>
      <c r="E187" s="6"/>
      <c r="F187" s="6"/>
      <c r="G187" s="6"/>
      <c r="H187" s="6"/>
      <c r="I187" s="6"/>
      <c r="J187" s="6"/>
      <c r="K187" s="6"/>
      <c r="L187" s="6"/>
      <c r="M187" s="6"/>
      <c r="N187" s="6"/>
      <c r="O187" s="6"/>
      <c r="P187" s="6"/>
      <c r="Q187" s="6"/>
      <c r="R187" s="6"/>
      <c r="S187" s="6"/>
      <c r="T187" s="6"/>
    </row>
    <row r="188" spans="1:20" x14ac:dyDescent="0.25">
      <c r="A188" s="19"/>
      <c r="B188" s="6"/>
      <c r="C188" s="6"/>
      <c r="D188" s="6"/>
      <c r="E188" s="6"/>
      <c r="F188" s="6"/>
      <c r="G188" s="6"/>
      <c r="H188" s="6"/>
      <c r="I188" s="6"/>
      <c r="J188" s="6"/>
      <c r="K188" s="6"/>
      <c r="L188" s="6"/>
      <c r="M188" s="6"/>
      <c r="N188" s="6"/>
      <c r="O188" s="6"/>
      <c r="P188" s="6"/>
      <c r="Q188" s="6"/>
      <c r="R188" s="6"/>
      <c r="S188" s="6"/>
      <c r="T188" s="6"/>
    </row>
    <row r="189" spans="1:20" x14ac:dyDescent="0.25">
      <c r="A189" s="19"/>
      <c r="B189" s="6"/>
      <c r="C189" s="6"/>
      <c r="D189" s="6"/>
      <c r="E189" s="6"/>
      <c r="F189" s="6"/>
      <c r="G189" s="6"/>
      <c r="H189" s="6"/>
      <c r="I189" s="6"/>
      <c r="J189" s="6"/>
      <c r="K189" s="6"/>
      <c r="L189" s="6"/>
      <c r="M189" s="6"/>
      <c r="N189" s="6"/>
      <c r="O189" s="6"/>
      <c r="P189" s="6"/>
      <c r="Q189" s="6"/>
      <c r="R189" s="6"/>
      <c r="S189" s="6"/>
      <c r="T189" s="6"/>
    </row>
    <row r="190" spans="1:20" x14ac:dyDescent="0.25">
      <c r="A190" s="19"/>
      <c r="B190" s="6"/>
      <c r="C190" s="6"/>
      <c r="D190" s="6"/>
      <c r="E190" s="6"/>
      <c r="F190" s="6"/>
      <c r="G190" s="6"/>
      <c r="H190" s="6"/>
      <c r="I190" s="6"/>
      <c r="J190" s="6"/>
      <c r="K190" s="6"/>
      <c r="L190" s="6"/>
      <c r="M190" s="6"/>
      <c r="N190" s="6"/>
      <c r="O190" s="6"/>
      <c r="P190" s="6"/>
      <c r="Q190" s="6"/>
      <c r="R190" s="6"/>
      <c r="S190" s="6"/>
      <c r="T190" s="6"/>
    </row>
    <row r="191" spans="1:20" x14ac:dyDescent="0.25">
      <c r="A191" s="19"/>
      <c r="B191" s="6"/>
      <c r="C191" s="6"/>
      <c r="D191" s="6"/>
      <c r="E191" s="6"/>
      <c r="F191" s="6"/>
      <c r="G191" s="6"/>
      <c r="H191" s="6"/>
      <c r="I191" s="6"/>
      <c r="J191" s="6"/>
      <c r="K191" s="6"/>
      <c r="L191" s="6"/>
      <c r="M191" s="6"/>
      <c r="N191" s="6"/>
      <c r="O191" s="6"/>
      <c r="P191" s="6"/>
      <c r="Q191" s="6"/>
      <c r="R191" s="6"/>
      <c r="S191" s="6"/>
      <c r="T191" s="6"/>
    </row>
  </sheetData>
  <mergeCells count="5">
    <mergeCell ref="B20:N21"/>
    <mergeCell ref="D34:J35"/>
    <mergeCell ref="B43:N44"/>
    <mergeCell ref="B46:K46"/>
    <mergeCell ref="B65:O66"/>
  </mergeCells>
  <hyperlinks>
    <hyperlink ref="B3" location="Admissions_a!A1" display="Admissions_a"/>
    <hyperlink ref="B4" location="Admissions_b!A1" display="Admissions_b"/>
    <hyperlink ref="B6" location="Deaths_b!A1" display="Deaths_b"/>
    <hyperlink ref="B5" location="Deaths_a!A1" display="Deaths_a"/>
    <hyperlink ref="B47" r:id="rId1"/>
  </hyperlink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J140"/>
  <sheetViews>
    <sheetView showGridLines="0" zoomScaleNormal="100" workbookViewId="0">
      <selection activeCell="Q1" sqref="Q1"/>
    </sheetView>
  </sheetViews>
  <sheetFormatPr defaultColWidth="11.42578125" defaultRowHeight="15" x14ac:dyDescent="0.25"/>
  <cols>
    <col min="1" max="1" width="36.7109375" customWidth="1"/>
    <col min="3" max="3" width="1.7109375" customWidth="1"/>
    <col min="5" max="5" width="1.7109375" customWidth="1"/>
    <col min="9" max="9" width="5" customWidth="1"/>
  </cols>
  <sheetData>
    <row r="1" spans="1:9" ht="18" customHeight="1" x14ac:dyDescent="0.25">
      <c r="A1" s="53" t="s">
        <v>168</v>
      </c>
    </row>
    <row r="2" spans="1:9" ht="18" customHeight="1" x14ac:dyDescent="0.25">
      <c r="A2" s="54" t="s">
        <v>37</v>
      </c>
    </row>
    <row r="3" spans="1:9" ht="12.75" customHeight="1" x14ac:dyDescent="0.25">
      <c r="A3" s="55"/>
      <c r="I3" s="47" t="s">
        <v>200</v>
      </c>
    </row>
    <row r="4" spans="1:9" ht="12.75" customHeight="1" x14ac:dyDescent="0.25"/>
    <row r="5" spans="1:9" ht="12.75" customHeight="1" x14ac:dyDescent="0.25">
      <c r="A5" s="56" t="s">
        <v>35</v>
      </c>
    </row>
    <row r="6" spans="1:9" ht="12.75" customHeight="1" x14ac:dyDescent="0.25"/>
    <row r="7" spans="1:9" ht="12.75" customHeight="1" x14ac:dyDescent="0.25">
      <c r="B7" s="45" t="s">
        <v>31</v>
      </c>
      <c r="C7" s="45"/>
      <c r="D7" s="45" t="s">
        <v>32</v>
      </c>
      <c r="E7" s="45"/>
      <c r="F7" s="46" t="s">
        <v>40</v>
      </c>
    </row>
    <row r="8" spans="1:9" ht="12.75" customHeight="1" x14ac:dyDescent="0.25"/>
    <row r="9" spans="1:9" ht="12.75" customHeight="1" x14ac:dyDescent="0.25">
      <c r="A9" s="57" t="s">
        <v>153</v>
      </c>
      <c r="B9" s="51" t="str">
        <f>IF(ISERROR(VLOOKUP(CONCATENATE("Scotland","3",lookups!$C$2,"04"),assault_admissions,2,0)),"0",(VLOOKUP(CONCATENATE("Scotland","3",lookups!$C$2,"04"),assault_admissions,2,0)))</f>
        <v>56</v>
      </c>
      <c r="C9" s="51"/>
      <c r="D9" s="51" t="str">
        <f>IF(ISERROR(VLOOKUP(CONCATENATE("Scotland","3",lookups!$C$2,"10"),assault_admissions,2,0)),"0",(VLOOKUP(CONCATENATE("Scotland","3",lookups!$C$2,"10"),assault_admissions,2,0)))</f>
        <v>1835</v>
      </c>
      <c r="E9" s="51"/>
      <c r="F9" s="51" t="str">
        <f>IF(ISERROR(VLOOKUP(CONCATENATE("Scotland","3",lookups!$C$2,"11"),assault_admissions,2,0)),"0",(VLOOKUP(CONCATENATE("Scotland","3",lookups!$C$2,"11"),assault_admissions,2,0)))</f>
        <v>1891</v>
      </c>
    </row>
    <row r="10" spans="1:9" ht="12.75" customHeight="1" x14ac:dyDescent="0.25">
      <c r="A10" s="40" t="s">
        <v>33</v>
      </c>
      <c r="B10" s="52" t="str">
        <f>IF(ISERROR(VLOOKUP(CONCATENATE("Scotland","3",lookups!$C$2,"04"),assault_admissions,3,0)),"0",(VLOOKUP(CONCATENATE("Scotland","3",lookups!$C$2,"04"),assault_admissions,3,0)))</f>
        <v>7</v>
      </c>
      <c r="C10" s="52"/>
      <c r="D10" s="52" t="str">
        <f>IF(ISERROR(VLOOKUP(CONCATENATE("Scotland","3",lookups!$C$2,"10"),assault_admissions,3,0)),"0",(VLOOKUP(CONCATENATE("Scotland","3",lookups!$C$2,"10"),assault_admissions,3,0)))</f>
        <v>489</v>
      </c>
      <c r="E10" s="52"/>
      <c r="F10" s="52" t="str">
        <f>IF(ISERROR(VLOOKUP(CONCATENATE("Scotland","3",lookups!$C$2,"11"),assault_admissions,3,0)),"0",(VLOOKUP(CONCATENATE("Scotland","3",lookups!$C$2,"11"),assault_admissions,3,0)))</f>
        <v>496</v>
      </c>
    </row>
    <row r="11" spans="1:9" ht="12.75" customHeight="1" x14ac:dyDescent="0.25">
      <c r="A11" s="40" t="s">
        <v>34</v>
      </c>
      <c r="B11" s="52" t="str">
        <f>IF(ISERROR(VLOOKUP(CONCATENATE("Scotland","3",lookups!$C$2,"04"),assault_admissions,4,0)),"0",(VLOOKUP(CONCATENATE("Scotland","3",lookups!$C$2,"04"),assault_admissions,4,0)))</f>
        <v>49</v>
      </c>
      <c r="C11" s="52"/>
      <c r="D11" s="52" t="str">
        <f>IF(ISERROR(VLOOKUP(CONCATENATE("Scotland","3",lookups!$C$2,"10"),assault_admissions,4,0)),"0",(VLOOKUP(CONCATENATE("Scotland","3",lookups!$C$2,"10"),assault_admissions,4,0)))</f>
        <v>1363</v>
      </c>
      <c r="E11" s="52"/>
      <c r="F11" s="52" t="str">
        <f>IF(ISERROR(VLOOKUP(CONCATENATE("Scotland","3",lookups!$C$2,"11"),assault_admissions,4,0)),"0",(VLOOKUP(CONCATENATE("Scotland","3",lookups!$C$2,"11"),assault_admissions,4,0)))</f>
        <v>1412</v>
      </c>
    </row>
    <row r="12" spans="1:9" ht="12.75" customHeight="1" x14ac:dyDescent="0.25">
      <c r="B12" s="52"/>
      <c r="C12" s="52"/>
      <c r="D12" s="52"/>
      <c r="E12" s="52"/>
      <c r="F12" s="52"/>
    </row>
    <row r="13" spans="1:9" ht="12.75" customHeight="1" x14ac:dyDescent="0.25">
      <c r="A13" s="57" t="s">
        <v>154</v>
      </c>
      <c r="B13" s="44" t="str">
        <f>IF(ISERROR(VLOOKUP(CONCATENATE("Scotland","1",lookups!$C$2,"04"),assault_admissions,2,0)),"0",(VLOOKUP(CONCATENATE("Scotland","1",lookups!$C$2,"04"),assault_admissions,2,0)))</f>
        <v>40</v>
      </c>
      <c r="C13" s="44"/>
      <c r="D13" s="44" t="str">
        <f>IF(ISERROR(VLOOKUP(CONCATENATE("Scotland","1",lookups!$C$2,"10"),assault_admissions,2,0)),"0",(VLOOKUP(CONCATENATE("Scotland","1",lookups!$C$2,"10"),assault_admissions,2,0)))</f>
        <v>1519</v>
      </c>
      <c r="E13" s="44"/>
      <c r="F13" s="44" t="str">
        <f>IF(ISERROR(VLOOKUP(CONCATENATE("Scotland","1",lookups!$C$2,"11"),assault_admissions,2,0)),"0",(VLOOKUP(CONCATENATE("Scotland","1",lookups!$C$2,"11"),assault_admissions,2,0)))</f>
        <v>1559</v>
      </c>
      <c r="G13" s="4"/>
    </row>
    <row r="14" spans="1:9" ht="12.75" customHeight="1" x14ac:dyDescent="0.25">
      <c r="A14" s="40" t="s">
        <v>33</v>
      </c>
      <c r="B14" s="48" t="str">
        <f>IF(ISERROR(VLOOKUP(CONCATENATE("Scotland","1",lookups!$C$2,"04"),assault_admissions,3,0)),"0",(VLOOKUP(CONCATENATE("Scotland","1",lookups!$C$2,"04"),assault_admissions,3,0)))</f>
        <v>7</v>
      </c>
      <c r="C14" s="48"/>
      <c r="D14" s="48" t="str">
        <f>IF(ISERROR(VLOOKUP(CONCATENATE("Scotland","1",lookups!$C$2,"10"),assault_admissions,3,0)),"0",(VLOOKUP(CONCATENATE("Scotland","1",lookups!$C$2,"10"),assault_admissions,3,0)))</f>
        <v>434</v>
      </c>
      <c r="E14" s="48"/>
      <c r="F14" s="48" t="str">
        <f>IF(ISERROR(VLOOKUP(CONCATENATE("Scotland","1",lookups!$C$2,"11"),assault_admissions,3,0)),"0",(VLOOKUP(CONCATENATE("Scotland","1",lookups!$C$2,"11"),assault_admissions,3,0)))</f>
        <v>441</v>
      </c>
      <c r="I14" s="4" t="s">
        <v>27</v>
      </c>
    </row>
    <row r="15" spans="1:9" ht="12.75" customHeight="1" x14ac:dyDescent="0.25">
      <c r="A15" s="40" t="s">
        <v>34</v>
      </c>
      <c r="B15" s="48" t="str">
        <f>IF(ISERROR(VLOOKUP(CONCATENATE("Scotland","1",lookups!$C$2,"04"),assault_admissions,4,0)),"0",(VLOOKUP(CONCATENATE("Scotland","1",lookups!$C$2,"04"),assault_admissions,4,0)))</f>
        <v>33</v>
      </c>
      <c r="C15" s="48"/>
      <c r="D15" s="48" t="str">
        <f>IF(ISERROR(VLOOKUP(CONCATENATE("Scotland","1",lookups!$C$2,"10"),assault_admissions,4,0)),"0",(VLOOKUP(CONCATENATE("Scotland","1",lookups!$C$2,"10"),assault_admissions,4,0)))</f>
        <v>1097</v>
      </c>
      <c r="E15" s="48"/>
      <c r="F15" s="48" t="str">
        <f>IF(ISERROR(VLOOKUP(CONCATENATE("Scotland","1",lookups!$C$2,"11"),assault_admissions,4,0)),"0",(VLOOKUP(CONCATENATE("Scotland","1",lookups!$C$2,"11"),assault_admissions,4,0)))</f>
        <v>1130</v>
      </c>
    </row>
    <row r="16" spans="1:9" ht="12.75" customHeight="1" x14ac:dyDescent="0.25">
      <c r="B16" s="48"/>
      <c r="C16" s="48"/>
      <c r="D16" s="48"/>
      <c r="E16" s="48"/>
      <c r="F16" s="48"/>
    </row>
    <row r="17" spans="1:10" ht="12.75" customHeight="1" x14ac:dyDescent="0.25">
      <c r="A17" s="57" t="s">
        <v>155</v>
      </c>
      <c r="B17" s="44" t="str">
        <f>IF(ISERROR(VLOOKUP(CONCATENATE("Scotland","2",lookups!$C$2,"04"),assault_admissions,2,0)),"0",(VLOOKUP(CONCATENATE("Scotland","2",lookups!$C$2,"04"),assault_admissions,2,0)))</f>
        <v>16</v>
      </c>
      <c r="C17" s="44"/>
      <c r="D17" s="44" t="str">
        <f>IF(ISERROR(VLOOKUP(CONCATENATE("Scotland","2",lookups!$C$2,"10"),assault_admissions,2,0)),"0",(VLOOKUP(CONCATENATE("Scotland","2",lookups!$C$2,"10"),assault_admissions,2,0)))</f>
        <v>316</v>
      </c>
      <c r="E17" s="44"/>
      <c r="F17" s="44" t="str">
        <f>IF(ISERROR(VLOOKUP(CONCATENATE("Scotland","2",lookups!$C$2,"11"),assault_admissions,2,0)),"0",(VLOOKUP(CONCATENATE("Scotland","2",lookups!$C$2,"11"),assault_admissions,2,0)))</f>
        <v>332</v>
      </c>
    </row>
    <row r="18" spans="1:10" ht="12.75" customHeight="1" x14ac:dyDescent="0.25">
      <c r="A18" s="40" t="s">
        <v>33</v>
      </c>
      <c r="B18" s="48" t="str">
        <f>IF(ISERROR(VLOOKUP(CONCATENATE("Scotland","2",lookups!$C$2,"04"),assault_admissions,3,0)),"0",(VLOOKUP(CONCATENATE("Scotland","2",lookups!$C$2,"04"),assault_admissions,3,0)))</f>
        <v>0</v>
      </c>
      <c r="C18" s="48"/>
      <c r="D18" s="48" t="str">
        <f>IF(ISERROR(VLOOKUP(CONCATENATE("Scotland","2",lookups!$C$2,"10"),assault_admissions,3,0)),"0",(VLOOKUP(CONCATENATE("Scotland","2",lookups!$C$2,"10"),assault_admissions,3,0)))</f>
        <v>55</v>
      </c>
      <c r="E18" s="48"/>
      <c r="F18" s="48" t="str">
        <f>IF(ISERROR(VLOOKUP(CONCATENATE("Scotland","2",lookups!$C$2,"11"),assault_admissions,3,0)),"0",(VLOOKUP(CONCATENATE("Scotland","2",lookups!$C$2,"11"),assault_admissions,3,0)))</f>
        <v>55</v>
      </c>
    </row>
    <row r="19" spans="1:10" ht="12.75" customHeight="1" x14ac:dyDescent="0.25">
      <c r="A19" s="40" t="s">
        <v>34</v>
      </c>
      <c r="B19" s="45" t="str">
        <f>IF(ISERROR(VLOOKUP(CONCATENATE("Scotland","2",lookups!$C$2,"04"),assault_admissions,4,0)),"0",(VLOOKUP(CONCATENATE("Scotland","2",lookups!$C$2,"04"),assault_admissions,4,0)))</f>
        <v>16</v>
      </c>
      <c r="C19" s="45"/>
      <c r="D19" s="45" t="str">
        <f>IF(ISERROR(VLOOKUP(CONCATENATE("Scotland","2",lookups!$C$2,"10"),assault_admissions,4,0)),"0",(VLOOKUP(CONCATENATE("Scotland","2",lookups!$C$2,"10"),assault_admissions,4,0)))</f>
        <v>266</v>
      </c>
      <c r="E19" s="45"/>
      <c r="F19" s="45" t="str">
        <f>IF(ISERROR(VLOOKUP(CONCATENATE("Scotland","2",lookups!$C$2,"11"),assault_admissions,4,0)),"0",(VLOOKUP(CONCATENATE("Scotland","2",lookups!$C$2,"11"),assault_admissions,4,0)))</f>
        <v>282</v>
      </c>
    </row>
    <row r="20" spans="1:10" ht="12.75" customHeight="1" x14ac:dyDescent="0.25"/>
    <row r="21" spans="1:10" ht="12.75" customHeight="1" x14ac:dyDescent="0.25"/>
    <row r="22" spans="1:10" ht="12.75" customHeight="1" x14ac:dyDescent="0.25"/>
    <row r="23" spans="1:10" ht="15.75" customHeight="1" x14ac:dyDescent="0.25">
      <c r="A23" s="49" t="s">
        <v>179</v>
      </c>
      <c r="J23" s="49" t="s">
        <v>180</v>
      </c>
    </row>
    <row r="24" spans="1:10" ht="15.75" customHeight="1" x14ac:dyDescent="0.25">
      <c r="A24" s="49" t="s">
        <v>214</v>
      </c>
      <c r="J24" s="49" t="s">
        <v>215</v>
      </c>
    </row>
    <row r="25" spans="1:10" ht="12.75" customHeight="1" x14ac:dyDescent="0.25"/>
    <row r="26" spans="1:10" ht="12.75" customHeight="1" x14ac:dyDescent="0.25"/>
    <row r="27" spans="1:10" ht="12.75" customHeight="1" x14ac:dyDescent="0.25"/>
    <row r="28" spans="1:10" ht="12.75" customHeight="1" x14ac:dyDescent="0.25"/>
    <row r="29" spans="1:10" ht="12.75" customHeight="1" x14ac:dyDescent="0.25"/>
    <row r="30" spans="1:10" ht="12.75" customHeight="1" x14ac:dyDescent="0.25"/>
    <row r="31" spans="1:10" ht="12.75" customHeight="1" x14ac:dyDescent="0.25"/>
    <row r="32" spans="1:10" ht="12.75" customHeight="1" x14ac:dyDescent="0.25"/>
    <row r="33" ht="12.75" customHeight="1" x14ac:dyDescent="0.25"/>
    <row r="34" ht="12.75" customHeight="1" x14ac:dyDescent="0.25"/>
    <row r="35" ht="12.75" customHeight="1" x14ac:dyDescent="0.25"/>
    <row r="36" ht="12.75"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spans="1:1" ht="12.75" customHeight="1" x14ac:dyDescent="0.25"/>
    <row r="50" spans="1:1" ht="12.75" customHeight="1" x14ac:dyDescent="0.25">
      <c r="A50" s="50" t="s">
        <v>28</v>
      </c>
    </row>
    <row r="51" spans="1:1" ht="12.75" customHeight="1" x14ac:dyDescent="0.25">
      <c r="A51" s="50" t="s">
        <v>192</v>
      </c>
    </row>
    <row r="52" spans="1:1" ht="12.75" customHeight="1" x14ac:dyDescent="0.25">
      <c r="A52" s="50" t="s">
        <v>194</v>
      </c>
    </row>
    <row r="53" spans="1:1" ht="12.75" customHeight="1" x14ac:dyDescent="0.25"/>
    <row r="54" spans="1:1" ht="12.75" customHeight="1" x14ac:dyDescent="0.25">
      <c r="A54" s="50" t="s">
        <v>152</v>
      </c>
    </row>
    <row r="55" spans="1:1" ht="12.75" customHeight="1" x14ac:dyDescent="0.25"/>
    <row r="56" spans="1:1" ht="12.75" customHeight="1" x14ac:dyDescent="0.25"/>
    <row r="57" spans="1:1" ht="12.75" customHeight="1" x14ac:dyDescent="0.25"/>
    <row r="58" spans="1:1" ht="12.75" customHeight="1" x14ac:dyDescent="0.25"/>
    <row r="59" spans="1:1" ht="12.75" customHeight="1" x14ac:dyDescent="0.25"/>
    <row r="60" spans="1:1" ht="12.75" customHeight="1" x14ac:dyDescent="0.25"/>
    <row r="61" spans="1:1" ht="12.75" customHeight="1" x14ac:dyDescent="0.25"/>
    <row r="62" spans="1:1" ht="12.75" customHeight="1" x14ac:dyDescent="0.25"/>
    <row r="63" spans="1:1" ht="12.75" customHeight="1" x14ac:dyDescent="0.25"/>
    <row r="64" spans="1:1"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sheetData>
  <hyperlinks>
    <hyperlink ref="I3" location="Notes!A1" display="Notes"/>
  </hyperlinks>
  <pageMargins left="0.70866141732283472" right="0.70866141732283472" top="0.74803149606299213" bottom="0.74803149606299213" header="0.31496062992125984" footer="0.31496062992125984"/>
  <pageSetup orientation="landscape"/>
  <drawing r:id="rId1"/>
  <legacyDrawing r:id="rId2"/>
  <mc:AlternateContent xmlns:mc="http://schemas.openxmlformats.org/markup-compatibility/2006">
    <mc:Choice Requires="x14">
      <controls>
        <mc:AlternateContent xmlns:mc="http://schemas.openxmlformats.org/markup-compatibility/2006">
          <mc:Choice Requires="x14">
            <control shapeId="11" r:id="rId3" name="Drop Down 1">
              <controlPr defaultSize="0" autoLine="0" autoPict="0">
                <anchor moveWithCells="1">
                  <from>
                    <xdr:col>0</xdr:col>
                    <xdr:colOff>1228725</xdr:colOff>
                    <xdr:row>3</xdr:row>
                    <xdr:rowOff>228600</xdr:rowOff>
                  </from>
                  <to>
                    <xdr:col>0</xdr:col>
                    <xdr:colOff>2962275</xdr:colOff>
                    <xdr:row>5</xdr:row>
                    <xdr:rowOff>133350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M35"/>
  <sheetViews>
    <sheetView showGridLines="0" workbookViewId="0">
      <selection activeCell="S1" sqref="S1"/>
    </sheetView>
  </sheetViews>
  <sheetFormatPr defaultColWidth="11.42578125" defaultRowHeight="15" x14ac:dyDescent="0.25"/>
  <cols>
    <col min="1" max="1" width="27.7109375" customWidth="1"/>
    <col min="2" max="2" width="11.85546875" customWidth="1"/>
    <col min="3" max="3" width="1.7109375" customWidth="1"/>
    <col min="4" max="4" width="11.85546875" customWidth="1"/>
    <col min="5" max="5" width="1.7109375" customWidth="1"/>
    <col min="6" max="6" width="13" customWidth="1"/>
    <col min="7" max="7" width="1.7109375" customWidth="1"/>
    <col min="8" max="8" width="11.85546875" customWidth="1"/>
    <col min="9" max="9" width="1.7109375" customWidth="1"/>
    <col min="10" max="10" width="11.85546875" customWidth="1"/>
    <col min="11" max="11" width="1.7109375" customWidth="1"/>
    <col min="12" max="12" width="13" customWidth="1"/>
  </cols>
  <sheetData>
    <row r="1" spans="1:13" ht="18" customHeight="1" x14ac:dyDescent="0.25">
      <c r="A1" s="53" t="s">
        <v>169</v>
      </c>
    </row>
    <row r="2" spans="1:13" ht="18" customHeight="1" x14ac:dyDescent="0.25">
      <c r="A2" s="53" t="s">
        <v>38</v>
      </c>
    </row>
    <row r="3" spans="1:13" ht="12.75" customHeight="1" x14ac:dyDescent="0.25">
      <c r="A3" s="68"/>
      <c r="M3" s="47" t="s">
        <v>200</v>
      </c>
    </row>
    <row r="4" spans="1:13" ht="12.75" customHeight="1" x14ac:dyDescent="0.25"/>
    <row r="5" spans="1:13" ht="12.75" customHeight="1" x14ac:dyDescent="0.25">
      <c r="A5" s="69" t="s">
        <v>35</v>
      </c>
    </row>
    <row r="6" spans="1:13" ht="12.75" customHeight="1" x14ac:dyDescent="0.25"/>
    <row r="7" spans="1:13" ht="12.75" customHeight="1" x14ac:dyDescent="0.25">
      <c r="B7" s="91" t="s">
        <v>14</v>
      </c>
      <c r="C7" s="91"/>
      <c r="D7" s="91"/>
      <c r="E7" s="91"/>
      <c r="F7" s="91"/>
      <c r="H7" s="91" t="s">
        <v>42</v>
      </c>
      <c r="I7" s="91"/>
      <c r="J7" s="91"/>
      <c r="K7" s="91"/>
      <c r="L7" s="91"/>
    </row>
    <row r="8" spans="1:13" ht="12.75" customHeight="1" x14ac:dyDescent="0.25">
      <c r="B8" s="58" t="s">
        <v>41</v>
      </c>
      <c r="C8" s="45"/>
      <c r="D8" s="58" t="s">
        <v>33</v>
      </c>
      <c r="E8" s="45"/>
      <c r="F8" s="58" t="s">
        <v>34</v>
      </c>
      <c r="G8" s="45"/>
      <c r="H8" s="58" t="s">
        <v>41</v>
      </c>
      <c r="I8" s="45"/>
      <c r="J8" s="58" t="s">
        <v>33</v>
      </c>
      <c r="K8" s="45"/>
      <c r="L8" s="58" t="s">
        <v>34</v>
      </c>
    </row>
    <row r="9" spans="1:13" ht="12.75" customHeight="1" x14ac:dyDescent="0.25"/>
    <row r="10" spans="1:13" ht="12.75" customHeight="1" x14ac:dyDescent="0.25">
      <c r="A10" s="70" t="s">
        <v>15</v>
      </c>
      <c r="B10" s="62" t="str">
        <f>IF(ISERROR(VLOOKUP(CONCATENATE($A10,3,lookups!$C$2,11),assault_admissions,2,0)),"0",(VLOOKUP(CONCATENATE($A10,3,lookups!$C$2,11),assault_admissions,2,0)))</f>
        <v>1891</v>
      </c>
      <c r="C10" s="62"/>
      <c r="D10" s="62" t="str">
        <f>IF(ISERROR(VLOOKUP(CONCATENATE($A10,3,lookups!$C$2,11),assault_admissions,3,0)),"0",(VLOOKUP(CONCATENATE($A10,3,lookups!$C$2,11),assault_admissions,3,0)))</f>
        <v>496</v>
      </c>
      <c r="E10" s="62"/>
      <c r="F10" s="62" t="str">
        <f>IF(ISERROR(VLOOKUP(CONCATENATE($A10,3,lookups!$C$2,11),assault_admissions,4,0)),"0",(VLOOKUP(CONCATENATE($A10,3,lookups!$C$2,11),assault_admissions,4,0)))</f>
        <v>1412</v>
      </c>
      <c r="G10" s="62"/>
      <c r="H10" s="63" t="str">
        <f>IF(ISERROR(VLOOKUP(CONCATENATE($A10,3,lookups!$C$2,11),assault_admissions,5,0)),"0",(VLOOKUP(CONCATENATE($A10,3,lookups!$C$2,11),assault_admissions,5,0)))</f>
        <v>34.6</v>
      </c>
      <c r="I10" s="63"/>
      <c r="J10" s="63" t="str">
        <f>IF(ISERROR(VLOOKUP(CONCATENATE($A10,3,lookups!$C$2,11),assault_admissions,6,0)),"0",(VLOOKUP(CONCATENATE($A10,3,lookups!$C$2,11),assault_admissions,6,0)))</f>
        <v>9.1</v>
      </c>
      <c r="K10" s="63"/>
      <c r="L10" s="63" t="str">
        <f>IF(ISERROR(VLOOKUP(CONCATENATE($A10,3,lookups!$C$2,11),assault_admissions,7,0)),"0",(VLOOKUP(CONCATENATE($A10,3,lookups!$C$2,11),assault_admissions,7,0)))</f>
        <v>25.8</v>
      </c>
      <c r="M10" s="66" t="s">
        <v>27</v>
      </c>
    </row>
    <row r="11" spans="1:13" ht="12.75" customHeight="1" x14ac:dyDescent="0.25">
      <c r="B11" s="67"/>
      <c r="C11" s="48"/>
      <c r="D11" s="48"/>
      <c r="E11" s="48"/>
      <c r="F11" s="48"/>
      <c r="G11" s="48"/>
      <c r="H11" s="64" t="s">
        <v>27</v>
      </c>
      <c r="I11" s="64"/>
      <c r="J11" s="64" t="s">
        <v>27</v>
      </c>
      <c r="K11" s="64"/>
      <c r="L11" s="64" t="s">
        <v>27</v>
      </c>
    </row>
    <row r="12" spans="1:13" ht="12.75" customHeight="1" x14ac:dyDescent="0.25">
      <c r="A12" s="40" t="s">
        <v>205</v>
      </c>
      <c r="B12" s="61" t="str">
        <f>IF(ISERROR(VLOOKUP(CONCATENATE("NHS ",$A12,3,lookups!$C$2,11),assault_admissions,2,0)),"0",(VLOOKUP(CONCATENATE("NHS ",$A12,3,lookups!$C$2,11),assault_admissions,2,0)))</f>
        <v>130</v>
      </c>
      <c r="C12" s="60"/>
      <c r="D12" s="61" t="str">
        <f>IF(ISERROR(VLOOKUP(CONCATENATE("NHS ",$A12,3,lookups!$C$2,11),assault_admissions,3,0)),"0",(VLOOKUP(CONCATENATE("NHS ",$A12,3,lookups!$C$2,11),assault_admissions,3,0)))</f>
        <v>33</v>
      </c>
      <c r="E12" s="60"/>
      <c r="F12" s="61" t="str">
        <f>IF(ISERROR(VLOOKUP(CONCATENATE("NHS ",$A12,3,lookups!$C$2,11),assault_admissions,4,0)),"0",(VLOOKUP(CONCATENATE("NHS ",$A12,3,lookups!$C$2,11),assault_admissions,4,0)))</f>
        <v>99</v>
      </c>
      <c r="G12" s="48"/>
      <c r="H12" s="65" t="str">
        <f>IF(ISERROR(VLOOKUP(CONCATENATE("NHS ",$A12,3,lookups!$C$2,11),assault_admissions,5,0)),"0",(VLOOKUP(CONCATENATE("NHS ",$A12,3,lookups!$C$2,11),assault_admissions,5,0)))</f>
        <v>35.3</v>
      </c>
      <c r="I12" s="64"/>
      <c r="J12" s="65" t="str">
        <f>IF(ISERROR(VLOOKUP(CONCATENATE("NHS ",$A12,3,lookups!$C$2,11),assault_admissions,6,0)),"0",(VLOOKUP(CONCATENATE("NHS ",$A12,3,lookups!$C$2,11),assault_admissions,6,0)))</f>
        <v>9</v>
      </c>
      <c r="K12" s="64"/>
      <c r="L12" s="65" t="str">
        <f>IF(ISERROR(VLOOKUP(CONCATENATE("NHS ",$A12,3,lookups!$C$2,11),assault_admissions,7,0)),"0",(VLOOKUP(CONCATENATE("NHS ",$A12,3,lookups!$C$2,11),assault_admissions,7,0)))</f>
        <v>26.9</v>
      </c>
    </row>
    <row r="13" spans="1:13" ht="12.75" customHeight="1" x14ac:dyDescent="0.25">
      <c r="A13" s="40" t="s">
        <v>16</v>
      </c>
      <c r="B13" s="61" t="str">
        <f>IF(ISERROR(VLOOKUP(CONCATENATE("NHS ",$A13,3,lookups!$C$2,11),assault_admissions,2,0)),"0",(VLOOKUP(CONCATENATE("NHS ",$A13,3,lookups!$C$2,11),assault_admissions,2,0)))</f>
        <v>23</v>
      </c>
      <c r="C13" s="60"/>
      <c r="D13" s="61" t="str">
        <f>IF(ISERROR(VLOOKUP(CONCATENATE("NHS ",$A13,3,lookups!$C$2,11),assault_admissions,3,0)),"0",(VLOOKUP(CONCATENATE("NHS ",$A13,3,lookups!$C$2,11),assault_admissions,3,0)))</f>
        <v>*</v>
      </c>
      <c r="E13" s="60"/>
      <c r="F13" s="61" t="str">
        <f>IF(ISERROR(VLOOKUP(CONCATENATE("NHS ",$A13,3,lookups!$C$2,11),assault_admissions,4,0)),"0",(VLOOKUP(CONCATENATE("NHS ",$A13,3,lookups!$C$2,11),assault_admissions,4,0)))</f>
        <v>*</v>
      </c>
      <c r="G13" s="48"/>
      <c r="H13" s="65" t="str">
        <f>IF(ISERROR(VLOOKUP(CONCATENATE("NHS ",$A13,3,lookups!$C$2,11),assault_admissions,5,0)),"0",(VLOOKUP(CONCATENATE("NHS ",$A13,3,lookups!$C$2,11),assault_admissions,5,0)))</f>
        <v>20</v>
      </c>
      <c r="I13" s="64"/>
      <c r="J13" s="65" t="str">
        <f>IF(ISERROR(VLOOKUP(CONCATENATE("NHS ",$A13,3,lookups!$C$2,11),assault_admissions,6,0)),"0",(VLOOKUP(CONCATENATE("NHS ",$A13,3,lookups!$C$2,11),assault_admissions,6,0)))</f>
        <v>*</v>
      </c>
      <c r="K13" s="64"/>
      <c r="L13" s="65" t="str">
        <f>IF(ISERROR(VLOOKUP(CONCATENATE("NHS ",$A13,3,lookups!$C$2,11),assault_admissions,7,0)),"0",(VLOOKUP(CONCATENATE("NHS ",$A13,3,lookups!$C$2,11),assault_admissions,7,0)))</f>
        <v>*</v>
      </c>
    </row>
    <row r="14" spans="1:13" ht="12.75" customHeight="1" x14ac:dyDescent="0.25">
      <c r="A14" s="40" t="s">
        <v>206</v>
      </c>
      <c r="B14" s="61" t="str">
        <f>IF(ISERROR(VLOOKUP(CONCATENATE("NHS ",$A14,3,lookups!$C$2,11),assault_admissions,2,0)),"0",(VLOOKUP(CONCATENATE("NHS ",$A14,3,lookups!$C$2,11),assault_admissions,2,0)))</f>
        <v>20</v>
      </c>
      <c r="C14" s="60"/>
      <c r="D14" s="61" t="str">
        <f>IF(ISERROR(VLOOKUP(CONCATENATE("NHS ",$A14,3,lookups!$C$2,11),assault_admissions,3,0)),"0",(VLOOKUP(CONCATENATE("NHS ",$A14,3,lookups!$C$2,11),assault_admissions,3,0)))</f>
        <v>6</v>
      </c>
      <c r="E14" s="60"/>
      <c r="F14" s="61" t="str">
        <f>IF(ISERROR(VLOOKUP(CONCATENATE("NHS ",$A14,3,lookups!$C$2,11),assault_admissions,4,0)),"0",(VLOOKUP(CONCATENATE("NHS ",$A14,3,lookups!$C$2,11),assault_admissions,4,0)))</f>
        <v>15</v>
      </c>
      <c r="G14" s="48"/>
      <c r="H14" s="65" t="str">
        <f>IF(ISERROR(VLOOKUP(CONCATENATE("NHS ",$A14,3,lookups!$C$2,11),assault_admissions,5,0)),"0",(VLOOKUP(CONCATENATE("NHS ",$A14,3,lookups!$C$2,11),assault_admissions,5,0)))</f>
        <v>13.5</v>
      </c>
      <c r="I14" s="64"/>
      <c r="J14" s="65" t="str">
        <f>IF(ISERROR(VLOOKUP(CONCATENATE("NHS ",$A14,3,lookups!$C$2,11),assault_admissions,6,0)),"0",(VLOOKUP(CONCATENATE("NHS ",$A14,3,lookups!$C$2,11),assault_admissions,6,0)))</f>
        <v>4</v>
      </c>
      <c r="K14" s="64"/>
      <c r="L14" s="65" t="str">
        <f>IF(ISERROR(VLOOKUP(CONCATENATE("NHS ",$A14,3,lookups!$C$2,11),assault_admissions,7,0)),"0",(VLOOKUP(CONCATENATE("NHS ",$A14,3,lookups!$C$2,11),assault_admissions,7,0)))</f>
        <v>10.1</v>
      </c>
    </row>
    <row r="15" spans="1:13" ht="12.75" customHeight="1" x14ac:dyDescent="0.25">
      <c r="A15" s="40" t="s">
        <v>17</v>
      </c>
      <c r="B15" s="61" t="str">
        <f>IF(ISERROR(VLOOKUP(CONCATENATE("NHS ",$A15,3,lookups!$C$2,11),assault_admissions,2,0)),"0",(VLOOKUP(CONCATENATE("NHS ",$A15,3,lookups!$C$2,11),assault_admissions,2,0)))</f>
        <v>149</v>
      </c>
      <c r="C15" s="60"/>
      <c r="D15" s="61" t="str">
        <f>IF(ISERROR(VLOOKUP(CONCATENATE("NHS ",$A15,3,lookups!$C$2,11),assault_admissions,3,0)),"0",(VLOOKUP(CONCATENATE("NHS ",$A15,3,lookups!$C$2,11),assault_admissions,3,0)))</f>
        <v>21</v>
      </c>
      <c r="E15" s="60"/>
      <c r="F15" s="61" t="str">
        <f>IF(ISERROR(VLOOKUP(CONCATENATE("NHS ",$A15,3,lookups!$C$2,11),assault_admissions,4,0)),"0",(VLOOKUP(CONCATENATE("NHS ",$A15,3,lookups!$C$2,11),assault_admissions,4,0)))</f>
        <v>131</v>
      </c>
      <c r="G15" s="48"/>
      <c r="H15" s="65" t="str">
        <f>IF(ISERROR(VLOOKUP(CONCATENATE("NHS ",$A15,3,lookups!$C$2,11),assault_admissions,5,0)),"0",(VLOOKUP(CONCATENATE("NHS ",$A15,3,lookups!$C$2,11),assault_admissions,5,0)))</f>
        <v>39.8</v>
      </c>
      <c r="I15" s="64"/>
      <c r="J15" s="65" t="str">
        <f>IF(ISERROR(VLOOKUP(CONCATENATE("NHS ",$A15,3,lookups!$C$2,11),assault_admissions,6,0)),"0",(VLOOKUP(CONCATENATE("NHS ",$A15,3,lookups!$C$2,11),assault_admissions,6,0)))</f>
        <v>5.6</v>
      </c>
      <c r="K15" s="64"/>
      <c r="L15" s="65" t="str">
        <f>IF(ISERROR(VLOOKUP(CONCATENATE("NHS ",$A15,3,lookups!$C$2,11),assault_admissions,7,0)),"0",(VLOOKUP(CONCATENATE("NHS ",$A15,3,lookups!$C$2,11),assault_admissions,7,0)))</f>
        <v>35</v>
      </c>
    </row>
    <row r="16" spans="1:13" ht="12.75" customHeight="1" x14ac:dyDescent="0.25">
      <c r="A16" s="40" t="s">
        <v>18</v>
      </c>
      <c r="B16" s="61" t="str">
        <f>IF(ISERROR(VLOOKUP(CONCATENATE("NHS ",$A16,3,lookups!$C$2,11),assault_admissions,2,0)),"0",(VLOOKUP(CONCATENATE("NHS ",$A16,3,lookups!$C$2,11),assault_admissions,2,0)))</f>
        <v>72</v>
      </c>
      <c r="C16" s="60"/>
      <c r="D16" s="61" t="str">
        <f>IF(ISERROR(VLOOKUP(CONCATENATE("NHS ",$A16,3,lookups!$C$2,11),assault_admissions,3,0)),"0",(VLOOKUP(CONCATENATE("NHS ",$A16,3,lookups!$C$2,11),assault_admissions,3,0)))</f>
        <v>11</v>
      </c>
      <c r="E16" s="60"/>
      <c r="F16" s="61" t="str">
        <f>IF(ISERROR(VLOOKUP(CONCATENATE("NHS ",$A16,3,lookups!$C$2,11),assault_admissions,4,0)),"0",(VLOOKUP(CONCATENATE("NHS ",$A16,3,lookups!$C$2,11),assault_admissions,4,0)))</f>
        <v>63</v>
      </c>
      <c r="G16" s="48"/>
      <c r="H16" s="65" t="str">
        <f>IF(ISERROR(VLOOKUP(CONCATENATE("NHS ",$A16,3,lookups!$C$2,11),assault_admissions,5,0)),"0",(VLOOKUP(CONCATENATE("NHS ",$A16,3,lookups!$C$2,11),assault_admissions,5,0)))</f>
        <v>23.5</v>
      </c>
      <c r="I16" s="64"/>
      <c r="J16" s="65" t="str">
        <f>IF(ISERROR(VLOOKUP(CONCATENATE("NHS ",$A16,3,lookups!$C$2,11),assault_admissions,6,0)),"0",(VLOOKUP(CONCATENATE("NHS ",$A16,3,lookups!$C$2,11),assault_admissions,6,0)))</f>
        <v>3.6</v>
      </c>
      <c r="K16" s="64"/>
      <c r="L16" s="65" t="str">
        <f>IF(ISERROR(VLOOKUP(CONCATENATE("NHS ",$A16,3,lookups!$C$2,11),assault_admissions,7,0)),"0",(VLOOKUP(CONCATENATE("NHS ",$A16,3,lookups!$C$2,11),assault_admissions,7,0)))</f>
        <v>20.6</v>
      </c>
    </row>
    <row r="17" spans="1:12" ht="12.75" customHeight="1" x14ac:dyDescent="0.25">
      <c r="A17" s="40" t="s">
        <v>19</v>
      </c>
      <c r="B17" s="61" t="str">
        <f>IF(ISERROR(VLOOKUP(CONCATENATE("NHS ",$A17,3,lookups!$C$2,11),assault_admissions,2,0)),"0",(VLOOKUP(CONCATENATE("NHS ",$A17,3,lookups!$C$2,11),assault_admissions,2,0)))</f>
        <v>140</v>
      </c>
      <c r="C17" s="60"/>
      <c r="D17" s="61" t="str">
        <f>IF(ISERROR(VLOOKUP(CONCATENATE("NHS ",$A17,3,lookups!$C$2,11),assault_admissions,3,0)),"0",(VLOOKUP(CONCATENATE("NHS ",$A17,3,lookups!$C$2,11),assault_admissions,3,0)))</f>
        <v>13</v>
      </c>
      <c r="E17" s="60"/>
      <c r="F17" s="61" t="str">
        <f>IF(ISERROR(VLOOKUP(CONCATENATE("NHS ",$A17,3,lookups!$C$2,11),assault_admissions,4,0)),"0",(VLOOKUP(CONCATENATE("NHS ",$A17,3,lookups!$C$2,11),assault_admissions,4,0)))</f>
        <v>127</v>
      </c>
      <c r="G17" s="48"/>
      <c r="H17" s="65" t="str">
        <f>IF(ISERROR(VLOOKUP(CONCATENATE("NHS ",$A17,3,lookups!$C$2,11),assault_admissions,5,0)),"0",(VLOOKUP(CONCATENATE("NHS ",$A17,3,lookups!$C$2,11),assault_admissions,5,0)))</f>
        <v>23.9</v>
      </c>
      <c r="I17" s="64"/>
      <c r="J17" s="65" t="str">
        <f>IF(ISERROR(VLOOKUP(CONCATENATE("NHS ",$A17,3,lookups!$C$2,11),assault_admissions,6,0)),"0",(VLOOKUP(CONCATENATE("NHS ",$A17,3,lookups!$C$2,11),assault_admissions,6,0)))</f>
        <v>2.2</v>
      </c>
      <c r="K17" s="64"/>
      <c r="L17" s="65" t="str">
        <f>IF(ISERROR(VLOOKUP(CONCATENATE("NHS ",$A17,3,lookups!$C$2,11),assault_admissions,7,0)),"0",(VLOOKUP(CONCATENATE("NHS ",$A17,3,lookups!$C$2,11),assault_admissions,7,0)))</f>
        <v>21.7</v>
      </c>
    </row>
    <row r="18" spans="1:12" ht="12.75" customHeight="1" x14ac:dyDescent="0.25">
      <c r="A18" s="40" t="s">
        <v>207</v>
      </c>
      <c r="B18" s="61" t="str">
        <f>IF(ISERROR(VLOOKUP(CONCATENATE("NHS ",$A18,3,lookups!$C$2,11),assault_admissions,2,0)),"0",(VLOOKUP(CONCATENATE("NHS ",$A18,3,lookups!$C$2,11),assault_admissions,2,0)))</f>
        <v>558</v>
      </c>
      <c r="C18" s="60"/>
      <c r="D18" s="61" t="str">
        <f>IF(ISERROR(VLOOKUP(CONCATENATE("NHS ",$A18,3,lookups!$C$2,11),assault_admissions,3,0)),"0",(VLOOKUP(CONCATENATE("NHS ",$A18,3,lookups!$C$2,11),assault_admissions,3,0)))</f>
        <v>214</v>
      </c>
      <c r="E18" s="60"/>
      <c r="F18" s="61" t="str">
        <f>IF(ISERROR(VLOOKUP(CONCATENATE("NHS ",$A18,3,lookups!$C$2,11),assault_admissions,4,0)),"0",(VLOOKUP(CONCATENATE("NHS ",$A18,3,lookups!$C$2,11),assault_admissions,4,0)))</f>
        <v>346</v>
      </c>
      <c r="G18" s="48"/>
      <c r="H18" s="65" t="str">
        <f>IF(ISERROR(VLOOKUP(CONCATENATE("NHS ",$A18,3,lookups!$C$2,11),assault_admissions,5,0)),"0",(VLOOKUP(CONCATENATE("NHS ",$A18,3,lookups!$C$2,11),assault_admissions,5,0)))</f>
        <v>47.1</v>
      </c>
      <c r="I18" s="64"/>
      <c r="J18" s="65" t="str">
        <f>IF(ISERROR(VLOOKUP(CONCATENATE("NHS ",$A18,3,lookups!$C$2,11),assault_admissions,6,0)),"0",(VLOOKUP(CONCATENATE("NHS ",$A18,3,lookups!$C$2,11),assault_admissions,6,0)))</f>
        <v>18.1</v>
      </c>
      <c r="K18" s="64"/>
      <c r="L18" s="65" t="str">
        <f>IF(ISERROR(VLOOKUP(CONCATENATE("NHS ",$A18,3,lookups!$C$2,11),assault_admissions,7,0)),"0",(VLOOKUP(CONCATENATE("NHS ",$A18,3,lookups!$C$2,11),assault_admissions,7,0)))</f>
        <v>29.2</v>
      </c>
    </row>
    <row r="19" spans="1:12" ht="12.75" customHeight="1" x14ac:dyDescent="0.25">
      <c r="A19" s="40" t="s">
        <v>20</v>
      </c>
      <c r="B19" s="61" t="str">
        <f>IF(ISERROR(VLOOKUP(CONCATENATE("NHS ",$A19,3,lookups!$C$2,11),assault_admissions,2,0)),"0",(VLOOKUP(CONCATENATE("NHS ",$A19,3,lookups!$C$2,11),assault_admissions,2,0)))</f>
        <v>46</v>
      </c>
      <c r="C19" s="60"/>
      <c r="D19" s="61" t="str">
        <f>IF(ISERROR(VLOOKUP(CONCATENATE("NHS ",$A19,3,lookups!$C$2,11),assault_admissions,3,0)),"0",(VLOOKUP(CONCATENATE("NHS ",$A19,3,lookups!$C$2,11),assault_admissions,3,0)))</f>
        <v>14</v>
      </c>
      <c r="E19" s="60"/>
      <c r="F19" s="61" t="str">
        <f>IF(ISERROR(VLOOKUP(CONCATENATE("NHS ",$A19,3,lookups!$C$2,11),assault_admissions,4,0)),"0",(VLOOKUP(CONCATENATE("NHS ",$A19,3,lookups!$C$2,11),assault_admissions,4,0)))</f>
        <v>32</v>
      </c>
      <c r="G19" s="48"/>
      <c r="H19" s="65" t="str">
        <f>IF(ISERROR(VLOOKUP(CONCATENATE("NHS ",$A19,3,lookups!$C$2,11),assault_admissions,5,0)),"0",(VLOOKUP(CONCATENATE("NHS ",$A19,3,lookups!$C$2,11),assault_admissions,5,0)))</f>
        <v>14.3</v>
      </c>
      <c r="I19" s="64"/>
      <c r="J19" s="65" t="str">
        <f>IF(ISERROR(VLOOKUP(CONCATENATE("NHS ",$A19,3,lookups!$C$2,11),assault_admissions,6,0)),"0",(VLOOKUP(CONCATENATE("NHS ",$A19,3,lookups!$C$2,11),assault_admissions,6,0)))</f>
        <v>4.4</v>
      </c>
      <c r="K19" s="64"/>
      <c r="L19" s="65" t="str">
        <f>IF(ISERROR(VLOOKUP(CONCATENATE("NHS ",$A19,3,lookups!$C$2,11),assault_admissions,7,0)),"0",(VLOOKUP(CONCATENATE("NHS ",$A19,3,lookups!$C$2,11),assault_admissions,7,0)))</f>
        <v>10</v>
      </c>
    </row>
    <row r="20" spans="1:12" ht="12.75" customHeight="1" x14ac:dyDescent="0.25">
      <c r="A20" s="40" t="s">
        <v>21</v>
      </c>
      <c r="B20" s="61" t="str">
        <f>IF(ISERROR(VLOOKUP(CONCATENATE("NHS ",$A20,3,lookups!$C$2,11),assault_admissions,2,0)),"0",(VLOOKUP(CONCATENATE("NHS ",$A20,3,lookups!$C$2,11),assault_admissions,2,0)))</f>
        <v>291</v>
      </c>
      <c r="C20" s="60"/>
      <c r="D20" s="61" t="str">
        <f>IF(ISERROR(VLOOKUP(CONCATENATE("NHS ",$A20,3,lookups!$C$2,11),assault_admissions,3,0)),"0",(VLOOKUP(CONCATENATE("NHS ",$A20,3,lookups!$C$2,11),assault_admissions,3,0)))</f>
        <v>100</v>
      </c>
      <c r="E20" s="60"/>
      <c r="F20" s="61" t="str">
        <f>IF(ISERROR(VLOOKUP(CONCATENATE("NHS ",$A20,3,lookups!$C$2,11),assault_admissions,4,0)),"0",(VLOOKUP(CONCATENATE("NHS ",$A20,3,lookups!$C$2,11),assault_admissions,4,0)))</f>
        <v>193</v>
      </c>
      <c r="G20" s="48"/>
      <c r="H20" s="65" t="str">
        <f>IF(ISERROR(VLOOKUP(CONCATENATE("NHS ",$A20,3,lookups!$C$2,11),assault_admissions,5,0)),"0",(VLOOKUP(CONCATENATE("NHS ",$A20,3,lookups!$C$2,11),assault_admissions,5,0)))</f>
        <v>44</v>
      </c>
      <c r="I20" s="64"/>
      <c r="J20" s="65" t="str">
        <f>IF(ISERROR(VLOOKUP(CONCATENATE("NHS ",$A20,3,lookups!$C$2,11),assault_admissions,6,0)),"0",(VLOOKUP(CONCATENATE("NHS ",$A20,3,lookups!$C$2,11),assault_admissions,6,0)))</f>
        <v>15.1</v>
      </c>
      <c r="K20" s="64"/>
      <c r="L20" s="65" t="str">
        <f>IF(ISERROR(VLOOKUP(CONCATENATE("NHS ",$A20,3,lookups!$C$2,11),assault_admissions,7,0)),"0",(VLOOKUP(CONCATENATE("NHS ",$A20,3,lookups!$C$2,11),assault_admissions,7,0)))</f>
        <v>29.2</v>
      </c>
    </row>
    <row r="21" spans="1:12" ht="12.75" customHeight="1" x14ac:dyDescent="0.25">
      <c r="A21" s="40" t="s">
        <v>22</v>
      </c>
      <c r="B21" s="61" t="str">
        <f>IF(ISERROR(VLOOKUP(CONCATENATE("NHS ",$A21,3,lookups!$C$2,11),assault_admissions,2,0)),"0",(VLOOKUP(CONCATENATE("NHS ",$A21,3,lookups!$C$2,11),assault_admissions,2,0)))</f>
        <v>298</v>
      </c>
      <c r="C21" s="60"/>
      <c r="D21" s="61" t="str">
        <f>IF(ISERROR(VLOOKUP(CONCATENATE("NHS ",$A21,3,lookups!$C$2,11),assault_admissions,3,0)),"0",(VLOOKUP(CONCATENATE("NHS ",$A21,3,lookups!$C$2,11),assault_admissions,3,0)))</f>
        <v>53</v>
      </c>
      <c r="E21" s="60"/>
      <c r="F21" s="61" t="str">
        <f>IF(ISERROR(VLOOKUP(CONCATENATE("NHS ",$A21,3,lookups!$C$2,11),assault_admissions,4,0)),"0",(VLOOKUP(CONCATENATE("NHS ",$A21,3,lookups!$C$2,11),assault_admissions,4,0)))</f>
        <v>248</v>
      </c>
      <c r="G21" s="48"/>
      <c r="H21" s="65" t="str">
        <f>IF(ISERROR(VLOOKUP(CONCATENATE("NHS ",$A21,3,lookups!$C$2,11),assault_admissions,5,0)),"0",(VLOOKUP(CONCATENATE("NHS ",$A21,3,lookups!$C$2,11),assault_admissions,5,0)))</f>
        <v>32.7</v>
      </c>
      <c r="I21" s="64"/>
      <c r="J21" s="65" t="str">
        <f>IF(ISERROR(VLOOKUP(CONCATENATE("NHS ",$A21,3,lookups!$C$2,11),assault_admissions,6,0)),"0",(VLOOKUP(CONCATENATE("NHS ",$A21,3,lookups!$C$2,11),assault_admissions,6,0)))</f>
        <v>5.8</v>
      </c>
      <c r="K21" s="64"/>
      <c r="L21" s="65" t="str">
        <f>IF(ISERROR(VLOOKUP(CONCATENATE("NHS ",$A21,3,lookups!$C$2,11),assault_admissions,7,0)),"0",(VLOOKUP(CONCATENATE("NHS ",$A21,3,lookups!$C$2,11),assault_admissions,7,0)))</f>
        <v>27.2</v>
      </c>
    </row>
    <row r="22" spans="1:12" ht="12.75" customHeight="1" x14ac:dyDescent="0.25">
      <c r="A22" s="40" t="s">
        <v>23</v>
      </c>
      <c r="B22" s="61" t="str">
        <f>IF(ISERROR(VLOOKUP(CONCATENATE("NHS ",$A22,3,lookups!$C$2,11),assault_admissions,2,0)),"0",(VLOOKUP(CONCATENATE("NHS ",$A22,3,lookups!$C$2,11),assault_admissions,2,0)))</f>
        <v>*</v>
      </c>
      <c r="C22" s="60"/>
      <c r="D22" s="61" t="str">
        <f>IF(ISERROR(VLOOKUP(CONCATENATE("NHS ",$A22,3,lookups!$C$2,11),assault_admissions,3,0)),"0",(VLOOKUP(CONCATENATE("NHS ",$A22,3,lookups!$C$2,11),assault_admissions,3,0)))</f>
        <v>*</v>
      </c>
      <c r="E22" s="60"/>
      <c r="F22" s="61" t="str">
        <f>IF(ISERROR(VLOOKUP(CONCATENATE("NHS ",$A22,3,lookups!$C$2,11),assault_admissions,4,0)),"0",(VLOOKUP(CONCATENATE("NHS ",$A22,3,lookups!$C$2,11),assault_admissions,4,0)))</f>
        <v>*</v>
      </c>
      <c r="G22" s="48"/>
      <c r="H22" s="65" t="str">
        <f>IF(ISERROR(VLOOKUP(CONCATENATE("NHS ",$A22,3,lookups!$C$2,11),assault_admissions,5,0)),"0",(VLOOKUP(CONCATENATE("NHS ",$A22,3,lookups!$C$2,11),assault_admissions,5,0)))</f>
        <v>*</v>
      </c>
      <c r="I22" s="64"/>
      <c r="J22" s="65" t="str">
        <f>IF(ISERROR(VLOOKUP(CONCATENATE("NHS ",$A22,3,lookups!$C$2,11),assault_admissions,6,0)),"0",(VLOOKUP(CONCATENATE("NHS ",$A22,3,lookups!$C$2,11),assault_admissions,6,0)))</f>
        <v>*</v>
      </c>
      <c r="K22" s="64"/>
      <c r="L22" s="65" t="str">
        <f>IF(ISERROR(VLOOKUP(CONCATENATE("NHS ",$A22,3,lookups!$C$2,11),assault_admissions,7,0)),"0",(VLOOKUP(CONCATENATE("NHS ",$A22,3,lookups!$C$2,11),assault_admissions,7,0)))</f>
        <v>*</v>
      </c>
    </row>
    <row r="23" spans="1:12" ht="12.75" customHeight="1" x14ac:dyDescent="0.25">
      <c r="A23" s="40" t="s">
        <v>24</v>
      </c>
      <c r="B23" s="61" t="str">
        <f>IF(ISERROR(VLOOKUP(CONCATENATE("NHS ",$A23,3,lookups!$C$2,11),assault_admissions,2,0)),"0",(VLOOKUP(CONCATENATE("NHS ",$A23,3,lookups!$C$2,11),assault_admissions,2,0)))</f>
        <v>*</v>
      </c>
      <c r="C23" s="60"/>
      <c r="D23" s="61" t="str">
        <f>IF(ISERROR(VLOOKUP(CONCATENATE("NHS ",$A23,3,lookups!$C$2,11),assault_admissions,3,0)),"0",(VLOOKUP(CONCATENATE("NHS ",$A23,3,lookups!$C$2,11),assault_admissions,3,0)))</f>
        <v>*</v>
      </c>
      <c r="E23" s="60"/>
      <c r="F23" s="61" t="str">
        <f>IF(ISERROR(VLOOKUP(CONCATENATE("NHS ",$A23,3,lookups!$C$2,11),assault_admissions,4,0)),"0",(VLOOKUP(CONCATENATE("NHS ",$A23,3,lookups!$C$2,11),assault_admissions,4,0)))</f>
        <v>*</v>
      </c>
      <c r="G23" s="48"/>
      <c r="H23" s="65" t="str">
        <f>IF(ISERROR(VLOOKUP(CONCATENATE("NHS ",$A23,3,lookups!$C$2,11),assault_admissions,5,0)),"0",(VLOOKUP(CONCATENATE("NHS ",$A23,3,lookups!$C$2,11),assault_admissions,5,0)))</f>
        <v>*</v>
      </c>
      <c r="I23" s="64"/>
      <c r="J23" s="65" t="str">
        <f>IF(ISERROR(VLOOKUP(CONCATENATE("NHS ",$A23,3,lookups!$C$2,11),assault_admissions,6,0)),"0",(VLOOKUP(CONCATENATE("NHS ",$A23,3,lookups!$C$2,11),assault_admissions,6,0)))</f>
        <v>*</v>
      </c>
      <c r="K23" s="64"/>
      <c r="L23" s="65" t="str">
        <f>IF(ISERROR(VLOOKUP(CONCATENATE("NHS ",$A23,3,lookups!$C$2,11),assault_admissions,7,0)),"0",(VLOOKUP(CONCATENATE("NHS ",$A23,3,lookups!$C$2,11),assault_admissions,7,0)))</f>
        <v>*</v>
      </c>
    </row>
    <row r="24" spans="1:12" ht="12.75" customHeight="1" x14ac:dyDescent="0.25">
      <c r="A24" s="40" t="s">
        <v>25</v>
      </c>
      <c r="B24" s="61" t="str">
        <f>IF(ISERROR(VLOOKUP(CONCATENATE("NHS ",$A24,3,lookups!$C$2,11),assault_admissions,2,0)),"0",(VLOOKUP(CONCATENATE("NHS ",$A24,3,lookups!$C$2,11),assault_admissions,2,0)))</f>
        <v>156</v>
      </c>
      <c r="C24" s="60"/>
      <c r="D24" s="61" t="str">
        <f>IF(ISERROR(VLOOKUP(CONCATENATE("NHS ",$A24,3,lookups!$C$2,11),assault_admissions,3,0)),"0",(VLOOKUP(CONCATENATE("NHS ",$A24,3,lookups!$C$2,11),assault_admissions,3,0)))</f>
        <v>29</v>
      </c>
      <c r="E24" s="60"/>
      <c r="F24" s="61" t="str">
        <f>IF(ISERROR(VLOOKUP(CONCATENATE("NHS ",$A24,3,lookups!$C$2,11),assault_admissions,4,0)),"0",(VLOOKUP(CONCATENATE("NHS ",$A24,3,lookups!$C$2,11),assault_admissions,4,0)))</f>
        <v>129</v>
      </c>
      <c r="G24" s="48"/>
      <c r="H24" s="65" t="str">
        <f>IF(ISERROR(VLOOKUP(CONCATENATE("NHS ",$A24,3,lookups!$C$2,11),assault_admissions,5,0)),"0",(VLOOKUP(CONCATENATE("NHS ",$A24,3,lookups!$C$2,11),assault_admissions,5,0)))</f>
        <v>37.5</v>
      </c>
      <c r="I24" s="64"/>
      <c r="J24" s="65" t="str">
        <f>IF(ISERROR(VLOOKUP(CONCATENATE("NHS ",$A24,3,lookups!$C$2,11),assault_admissions,6,0)),"0",(VLOOKUP(CONCATENATE("NHS ",$A24,3,lookups!$C$2,11),assault_admissions,6,0)))</f>
        <v>7</v>
      </c>
      <c r="K24" s="64"/>
      <c r="L24" s="65" t="str">
        <f>IF(ISERROR(VLOOKUP(CONCATENATE("NHS ",$A24,3,lookups!$C$2,11),assault_admissions,7,0)),"0",(VLOOKUP(CONCATENATE("NHS ",$A24,3,lookups!$C$2,11),assault_admissions,7,0)))</f>
        <v>31</v>
      </c>
    </row>
    <row r="25" spans="1:12" ht="12.75" customHeight="1" x14ac:dyDescent="0.25">
      <c r="A25" s="40" t="s">
        <v>26</v>
      </c>
      <c r="B25" s="61" t="str">
        <f>IF(ISERROR(VLOOKUP(CONCATENATE("NHS ",$A25,3,lookups!$C$2,11),assault_admissions,2,0)),"0",(VLOOKUP(CONCATENATE("NHS ",$A25,3,lookups!$C$2,11),assault_admissions,2,0)))</f>
        <v>*</v>
      </c>
      <c r="C25" s="60"/>
      <c r="D25" s="61" t="str">
        <f>IF(ISERROR(VLOOKUP(CONCATENATE("NHS ",$A25,3,lookups!$C$2,11),assault_admissions,3,0)),"0",(VLOOKUP(CONCATENATE("NHS ",$A25,3,lookups!$C$2,11),assault_admissions,3,0)))</f>
        <v>0</v>
      </c>
      <c r="E25" s="60"/>
      <c r="F25" s="61" t="str">
        <f>IF(ISERROR(VLOOKUP(CONCATENATE("NHS ",$A25,3,lookups!$C$2,11),assault_admissions,4,0)),"0",(VLOOKUP(CONCATENATE("NHS ",$A25,3,lookups!$C$2,11),assault_admissions,4,0)))</f>
        <v>*</v>
      </c>
      <c r="G25" s="48"/>
      <c r="H25" s="65" t="str">
        <f>IF(ISERROR(VLOOKUP(CONCATENATE("NHS ",$A25,3,lookups!$C$2,11),assault_admissions,5,0)),"0",(VLOOKUP(CONCATENATE("NHS ",$A25,3,lookups!$C$2,11),assault_admissions,5,0)))</f>
        <v>*</v>
      </c>
      <c r="I25" s="64"/>
      <c r="J25" s="65" t="str">
        <f>IF(ISERROR(VLOOKUP(CONCATENATE("NHS ",$A25,3,lookups!$C$2,11),assault_admissions,6,0)),"0",(VLOOKUP(CONCATENATE("NHS ",$A25,3,lookups!$C$2,11),assault_admissions,6,0)))</f>
        <v>0</v>
      </c>
      <c r="K25" s="64"/>
      <c r="L25" s="65" t="str">
        <f>IF(ISERROR(VLOOKUP(CONCATENATE("NHS ",$A25,3,lookups!$C$2,11),assault_admissions,7,0)),"0",(VLOOKUP(CONCATENATE("NHS ",$A25,3,lookups!$C$2,11),assault_admissions,7,0)))</f>
        <v>*</v>
      </c>
    </row>
    <row r="26" spans="1:12" ht="12.75" customHeight="1" x14ac:dyDescent="0.25">
      <c r="A26" s="71"/>
      <c r="B26" s="45"/>
      <c r="C26" s="45"/>
      <c r="D26" s="59"/>
      <c r="E26" s="45"/>
      <c r="F26" s="45"/>
      <c r="G26" s="45"/>
      <c r="H26" s="45"/>
      <c r="I26" s="45"/>
      <c r="J26" s="45"/>
      <c r="K26" s="45"/>
      <c r="L26" s="45"/>
    </row>
    <row r="27" spans="1:12" ht="12.75" customHeight="1" x14ac:dyDescent="0.25"/>
    <row r="28" spans="1:12" ht="12.75" customHeight="1" x14ac:dyDescent="0.25">
      <c r="A28" s="72" t="s">
        <v>28</v>
      </c>
    </row>
    <row r="29" spans="1:12" ht="12.75" customHeight="1" x14ac:dyDescent="0.25">
      <c r="A29" s="72" t="s">
        <v>192</v>
      </c>
    </row>
    <row r="30" spans="1:12" ht="12.75" customHeight="1" x14ac:dyDescent="0.25">
      <c r="A30" s="72" t="s">
        <v>194</v>
      </c>
    </row>
    <row r="31" spans="1:12" ht="12.75" customHeight="1" x14ac:dyDescent="0.25">
      <c r="A31" s="72" t="s">
        <v>193</v>
      </c>
    </row>
    <row r="32" spans="1:12" ht="12.75" customHeight="1" x14ac:dyDescent="0.25">
      <c r="A32" s="72"/>
    </row>
    <row r="33" spans="1:1" ht="12.75" customHeight="1" x14ac:dyDescent="0.25">
      <c r="A33" s="72" t="s">
        <v>152</v>
      </c>
    </row>
    <row r="34" spans="1:1" ht="12.75" customHeight="1" x14ac:dyDescent="0.25"/>
    <row r="35" spans="1:1" ht="12.75" customHeight="1" x14ac:dyDescent="0.25"/>
  </sheetData>
  <mergeCells count="2">
    <mergeCell ref="B7:F7"/>
    <mergeCell ref="H7:L7"/>
  </mergeCells>
  <hyperlinks>
    <hyperlink ref="M3" location="Notes!A1" display="Notes"/>
  </hyperlinks>
  <pageMargins left="0.15748031496062992" right="0.19685039370078741" top="0.74803149606299213" bottom="0.74803149606299213" header="0.35433070866141736" footer="0.31496062992125984"/>
  <pageSetup scale="95" orientation="landscape"/>
  <drawing r:id="rId1"/>
  <legacyDrawing r:id="rId2"/>
  <mc:AlternateContent xmlns:mc="http://schemas.openxmlformats.org/markup-compatibility/2006">
    <mc:Choice Requires="x14">
      <controls>
        <mc:AlternateContent xmlns:mc="http://schemas.openxmlformats.org/markup-compatibility/2006">
          <mc:Choice Requires="x14">
            <control shapeId="9" r:id="rId3" name="Drop Down 1">
              <controlPr defaultSize="0" autoLine="0" autoPict="0">
                <anchor moveWithCells="1">
                  <from>
                    <xdr:col>0</xdr:col>
                    <xdr:colOff>1200150</xdr:colOff>
                    <xdr:row>3</xdr:row>
                    <xdr:rowOff>228600</xdr:rowOff>
                  </from>
                  <to>
                    <xdr:col>1</xdr:col>
                    <xdr:colOff>161925</xdr:colOff>
                    <xdr:row>5</xdr:row>
                    <xdr:rowOff>133350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J207"/>
  <sheetViews>
    <sheetView showGridLines="0" zoomScaleNormal="100" workbookViewId="0">
      <selection activeCell="P1" sqref="P1"/>
    </sheetView>
  </sheetViews>
  <sheetFormatPr defaultColWidth="11.42578125" defaultRowHeight="15" x14ac:dyDescent="0.25"/>
  <cols>
    <col min="1" max="1" width="36.7109375" customWidth="1"/>
    <col min="3" max="3" width="1.7109375" customWidth="1"/>
    <col min="5" max="5" width="1.7109375" customWidth="1"/>
  </cols>
  <sheetData>
    <row r="1" spans="1:9" ht="18" customHeight="1" x14ac:dyDescent="0.25">
      <c r="A1" s="53" t="s">
        <v>170</v>
      </c>
    </row>
    <row r="2" spans="1:9" ht="18" customHeight="1" x14ac:dyDescent="0.25">
      <c r="A2" s="53" t="s">
        <v>172</v>
      </c>
    </row>
    <row r="3" spans="1:9" ht="12.75" customHeight="1" x14ac:dyDescent="0.25">
      <c r="A3" s="68"/>
      <c r="I3" s="47" t="s">
        <v>200</v>
      </c>
    </row>
    <row r="4" spans="1:9" ht="12.75" customHeight="1" x14ac:dyDescent="0.25"/>
    <row r="5" spans="1:9" ht="12.75" customHeight="1" x14ac:dyDescent="0.25">
      <c r="A5" s="69" t="s">
        <v>35</v>
      </c>
    </row>
    <row r="6" spans="1:9" ht="12.75" customHeight="1" x14ac:dyDescent="0.25"/>
    <row r="7" spans="1:9" ht="12.75" customHeight="1" x14ac:dyDescent="0.25">
      <c r="B7" s="45" t="s">
        <v>31</v>
      </c>
      <c r="C7" s="45"/>
      <c r="D7" s="45" t="s">
        <v>32</v>
      </c>
      <c r="E7" s="45"/>
      <c r="F7" s="46" t="s">
        <v>40</v>
      </c>
    </row>
    <row r="8" spans="1:9" ht="12.75" customHeight="1" x14ac:dyDescent="0.25"/>
    <row r="9" spans="1:9" ht="12.75" customHeight="1" x14ac:dyDescent="0.25">
      <c r="A9" s="70" t="s">
        <v>177</v>
      </c>
      <c r="B9" s="62">
        <f>IF(ISERROR(VLOOKUP(CONCATENATE("Scotland","3",lookups!$B$2,"04"),assault_deaths,2,0)),"0",(VLOOKUP(CONCATENATE("Scotland","3",lookups!$B$2,"04"),assault_deaths,2,0)))</f>
        <v>2</v>
      </c>
      <c r="C9" s="62"/>
      <c r="D9" s="62">
        <f>IF(ISERROR(VLOOKUP(CONCATENATE("Scotland","3",lookups!$B$2,"10"),assault_deaths,2,0)),"0",(VLOOKUP(CONCATENATE("Scotland","3",lookups!$B$2,"10"),assault_deaths,2,0)))</f>
        <v>45</v>
      </c>
      <c r="E9" s="62"/>
      <c r="F9" s="62">
        <f>IF(ISERROR(VLOOKUP(CONCATENATE("Scotland","3",lookups!$B$2,"11"),assault_deaths,2,0)),"0",(VLOOKUP(CONCATENATE("Scotland","3",lookups!$B$2,"11"),assault_deaths,2,0)))</f>
        <v>47</v>
      </c>
    </row>
    <row r="10" spans="1:9" ht="12.75" customHeight="1" x14ac:dyDescent="0.25">
      <c r="A10" s="40" t="s">
        <v>33</v>
      </c>
      <c r="B10" s="61">
        <f>IF(ISERROR(VLOOKUP(CONCATENATE("Scotland","3",lookups!$B$2,"04"),assault_deaths,3,0)),"0",(VLOOKUP(CONCATENATE("Scotland","3",lookups!$B$2,"04"),assault_deaths,3,0)))</f>
        <v>0</v>
      </c>
      <c r="C10" s="61"/>
      <c r="D10" s="61">
        <f>IF(ISERROR(VLOOKUP(CONCATENATE("Scotland","3",lookups!$B$2,"10"),assault_deaths,3,0)),"0",(VLOOKUP(CONCATENATE("Scotland","3",lookups!$B$2,"10"),assault_deaths,3,0)))</f>
        <v>26</v>
      </c>
      <c r="E10" s="61"/>
      <c r="F10" s="61">
        <f>IF(ISERROR(VLOOKUP(CONCATENATE("Scotland","3",lookups!$B$2,"11"),assault_deaths,3,0)),"0",(VLOOKUP(CONCATENATE("Scotland","3",lookups!$B$2,"11"),assault_deaths,3,0)))</f>
        <v>26</v>
      </c>
    </row>
    <row r="11" spans="1:9" ht="12.75" customHeight="1" x14ac:dyDescent="0.25">
      <c r="A11" s="40" t="s">
        <v>34</v>
      </c>
      <c r="B11" s="61">
        <f>IF(ISERROR(VLOOKUP(CONCATENATE("Scotland","3",lookups!$B$2,"04"),assault_deaths,4,0)),"0",(VLOOKUP(CONCATENATE("Scotland","3",lookups!$B$2,"04"),assault_deaths,4,0)))</f>
        <v>2</v>
      </c>
      <c r="C11" s="61"/>
      <c r="D11" s="61">
        <f>IF(ISERROR(VLOOKUP(CONCATENATE("Scotland","3",lookups!$B$2,"10"),assault_deaths,4,0)),"0",(VLOOKUP(CONCATENATE("Scotland","3",lookups!$B$2,"10"),assault_deaths,4,0)))</f>
        <v>19</v>
      </c>
      <c r="E11" s="61"/>
      <c r="F11" s="61">
        <f>IF(ISERROR(VLOOKUP(CONCATENATE("Scotland","3",lookups!$B$2,"11"),assault_deaths,4,0)),"0",(VLOOKUP(CONCATENATE("Scotland","3",lookups!$B$2,"11"),assault_deaths,4,0)))</f>
        <v>21</v>
      </c>
    </row>
    <row r="12" spans="1:9" ht="12.75" customHeight="1" x14ac:dyDescent="0.25">
      <c r="B12" s="61"/>
      <c r="C12" s="61"/>
      <c r="D12" s="61"/>
      <c r="E12" s="61"/>
      <c r="F12" s="61"/>
    </row>
    <row r="13" spans="1:9" ht="12.75" customHeight="1" x14ac:dyDescent="0.25">
      <c r="A13" s="70" t="s">
        <v>176</v>
      </c>
      <c r="B13" s="44">
        <f>IF(ISERROR(VLOOKUP(CONCATENATE("Scotland","1",lookups!$B$2,"04"),assault_deaths,2,0)),"0",(VLOOKUP(CONCATENATE("Scotland","1",lookups!$B$2,"04"),assault_deaths,2,0)))</f>
        <v>1</v>
      </c>
      <c r="C13" s="44"/>
      <c r="D13" s="44">
        <f>IF(ISERROR(VLOOKUP(CONCATENATE("Scotland","1",lookups!$B$2,"10"),assault_deaths,2,0)),"0",(VLOOKUP(CONCATENATE("Scotland","1",lookups!$B$2,"10"),assault_deaths,2,0)))</f>
        <v>41</v>
      </c>
      <c r="E13" s="44"/>
      <c r="F13" s="44">
        <f>IF(ISERROR(VLOOKUP(CONCATENATE("Scotland","1",lookups!$B$2,"11"),assault_deaths,2,0)),"0",(VLOOKUP(CONCATENATE("Scotland","1",lookups!$B$2,"11"),assault_deaths,2,0)))</f>
        <v>42</v>
      </c>
      <c r="G13" s="4"/>
    </row>
    <row r="14" spans="1:9" ht="12.75" customHeight="1" x14ac:dyDescent="0.25">
      <c r="A14" s="40" t="s">
        <v>33</v>
      </c>
      <c r="B14" s="48">
        <f>IF(ISERROR(VLOOKUP(CONCATENATE("Scotland","1",lookups!$B$2,"04"),assault_deaths,3,0)),"0",(VLOOKUP(CONCATENATE("Scotland","1",lookups!$B$2,"04"),assault_deaths,3,0)))</f>
        <v>0</v>
      </c>
      <c r="C14" s="48"/>
      <c r="D14" s="48">
        <f>IF(ISERROR(VLOOKUP(CONCATENATE("Scotland","1",lookups!$B$2,"10"),assault_deaths,3,0)),"0",(VLOOKUP(CONCATENATE("Scotland","1",lookups!$B$2,"10"),assault_deaths,3,0)))</f>
        <v>25</v>
      </c>
      <c r="E14" s="48"/>
      <c r="F14" s="48">
        <f>IF(ISERROR(VLOOKUP(CONCATENATE("Scotland","1",lookups!$B$2,"11"),assault_deaths,3,0)),"0",(VLOOKUP(CONCATENATE("Scotland","1",lookups!$B$2,"11"),assault_deaths,3,0)))</f>
        <v>25</v>
      </c>
      <c r="I14" s="4" t="s">
        <v>27</v>
      </c>
    </row>
    <row r="15" spans="1:9" ht="12.75" customHeight="1" x14ac:dyDescent="0.25">
      <c r="A15" s="40" t="s">
        <v>34</v>
      </c>
      <c r="B15" s="48">
        <f>IF(ISERROR(VLOOKUP(CONCATENATE("Scotland","1",lookups!$B$2,"04"),assault_deaths,4,0)),"0",(VLOOKUP(CONCATENATE("Scotland","1",lookups!$B$2,"04"),assault_deaths,4,0)))</f>
        <v>1</v>
      </c>
      <c r="C15" s="48"/>
      <c r="D15" s="48">
        <f>IF(ISERROR(VLOOKUP(CONCATENATE("Scotland","1",lookups!$B$2,"10"),assault_deaths,4,0)),"0",(VLOOKUP(CONCATENATE("Scotland","1",lookups!$B$2,"10"),assault_deaths,4,0)))</f>
        <v>16</v>
      </c>
      <c r="E15" s="48"/>
      <c r="F15" s="48">
        <f>IF(ISERROR(VLOOKUP(CONCATENATE("Scotland","1",lookups!$B$2,"11"),assault_deaths,4,0)),"0",(VLOOKUP(CONCATENATE("Scotland","1",lookups!$B$2,"11"),assault_deaths,4,0)))</f>
        <v>17</v>
      </c>
    </row>
    <row r="16" spans="1:9" ht="12.75" customHeight="1" x14ac:dyDescent="0.25">
      <c r="B16" s="48"/>
      <c r="C16" s="48"/>
      <c r="D16" s="48"/>
      <c r="E16" s="48"/>
      <c r="F16" s="48"/>
    </row>
    <row r="17" spans="1:10" ht="12.75" customHeight="1" x14ac:dyDescent="0.25">
      <c r="A17" s="70" t="s">
        <v>178</v>
      </c>
      <c r="B17" s="44">
        <f>IF(ISERROR(VLOOKUP(CONCATENATE("Scotland","2",lookups!$B$2,"04"),assault_deaths,2,0)),"0",(VLOOKUP(CONCATENATE("Scotland","2",lookups!$B$2,"04"),assault_deaths,2,0)))</f>
        <v>1</v>
      </c>
      <c r="C17" s="44"/>
      <c r="D17" s="44">
        <f>IF(ISERROR(VLOOKUP(CONCATENATE("Scotland","2",lookups!$B$2,"10"),assault_deaths,2,0)),"0",(VLOOKUP(CONCATENATE("Scotland","2",lookups!$B$2,"10"),assault_deaths,2,0)))</f>
        <v>4</v>
      </c>
      <c r="E17" s="44"/>
      <c r="F17" s="44">
        <f>IF(ISERROR(VLOOKUP(CONCATENATE("Scotland","2",lookups!$B$2,"11"),assault_deaths,2,0)),"0",(VLOOKUP(CONCATENATE("Scotland","2",lookups!$B$2,"11"),assault_deaths,2,0)))</f>
        <v>5</v>
      </c>
    </row>
    <row r="18" spans="1:10" ht="12.75" customHeight="1" x14ac:dyDescent="0.25">
      <c r="A18" s="40" t="s">
        <v>33</v>
      </c>
      <c r="B18" s="48">
        <f>IF(ISERROR(VLOOKUP(CONCATENATE("Scotland","2",lookups!$B$2,"04"),assault_deaths,3,0)),"0",(VLOOKUP(CONCATENATE("Scotland","2",lookups!$B$2,"04"),assault_deaths,3,0)))</f>
        <v>0</v>
      </c>
      <c r="C18" s="48"/>
      <c r="D18" s="48">
        <f>IF(ISERROR(VLOOKUP(CONCATENATE("Scotland","2",lookups!$B$2,"10"),assault_deaths,3,0)),"0",(VLOOKUP(CONCATENATE("Scotland","2",lookups!$B$2,"10"),assault_deaths,3,0)))</f>
        <v>1</v>
      </c>
      <c r="E18" s="48"/>
      <c r="F18" s="48">
        <f>IF(ISERROR(VLOOKUP(CONCATENATE("Scotland","2",lookups!$B$2,"11"),assault_deaths,3,0)),"0",(VLOOKUP(CONCATENATE("Scotland","2",lookups!$B$2,"11"),assault_deaths,3,0)))</f>
        <v>1</v>
      </c>
    </row>
    <row r="19" spans="1:10" ht="12.75" customHeight="1" x14ac:dyDescent="0.25">
      <c r="A19" s="40" t="s">
        <v>34</v>
      </c>
      <c r="B19" s="45">
        <f>IF(ISERROR(VLOOKUP(CONCATENATE("Scotland","2",lookups!$B$2,"04"),assault_deaths,4,0)),"0",(VLOOKUP(CONCATENATE("Scotland","2",lookups!$B$2,"04"),assault_deaths,4,0)))</f>
        <v>1</v>
      </c>
      <c r="C19" s="45"/>
      <c r="D19" s="45">
        <f>IF(ISERROR(VLOOKUP(CONCATENATE("Scotland","2",lookups!$B$2,"10"),assault_deaths,4,0)),"0",(VLOOKUP(CONCATENATE("Scotland","2",lookups!$B$2,"10"),assault_deaths,4,0)))</f>
        <v>3</v>
      </c>
      <c r="E19" s="45"/>
      <c r="F19" s="45">
        <f>IF(ISERROR(VLOOKUP(CONCATENATE("Scotland","2",lookups!$B$2,"11"),assault_deaths,4,0)),"0",(VLOOKUP(CONCATENATE("Scotland","2",lookups!$B$2,"11"),assault_deaths,4,0)))</f>
        <v>4</v>
      </c>
    </row>
    <row r="20" spans="1:10" ht="12.75" customHeight="1" x14ac:dyDescent="0.25"/>
    <row r="21" spans="1:10" ht="12.75" customHeight="1" x14ac:dyDescent="0.25"/>
    <row r="22" spans="1:10" ht="12.75" customHeight="1" x14ac:dyDescent="0.25"/>
    <row r="23" spans="1:10" ht="15.75" customHeight="1" x14ac:dyDescent="0.25">
      <c r="A23" s="73" t="s">
        <v>183</v>
      </c>
      <c r="J23" s="49"/>
    </row>
    <row r="24" spans="1:10" ht="15.75" customHeight="1" x14ac:dyDescent="0.25">
      <c r="A24" s="73" t="s">
        <v>216</v>
      </c>
      <c r="J24" s="49"/>
    </row>
    <row r="25" spans="1:10" ht="12.75" customHeight="1" x14ac:dyDescent="0.25"/>
    <row r="26" spans="1:10" ht="12.75" customHeight="1" x14ac:dyDescent="0.25"/>
    <row r="27" spans="1:10" ht="12.75" customHeight="1" x14ac:dyDescent="0.25"/>
    <row r="28" spans="1:10" ht="12.75" customHeight="1" x14ac:dyDescent="0.25"/>
    <row r="29" spans="1:10" ht="12.75" customHeight="1" x14ac:dyDescent="0.25"/>
    <row r="30" spans="1:10" ht="12.75" customHeight="1" x14ac:dyDescent="0.25"/>
    <row r="31" spans="1:10" ht="12.75" customHeight="1" x14ac:dyDescent="0.25"/>
    <row r="32" spans="1:10" ht="12.75" customHeight="1" x14ac:dyDescent="0.25"/>
    <row r="33" ht="12.75" customHeight="1" x14ac:dyDescent="0.25"/>
    <row r="34" ht="12.75" customHeight="1" x14ac:dyDescent="0.25"/>
    <row r="35" ht="12.75" customHeight="1" x14ac:dyDescent="0.25"/>
    <row r="36" ht="12.75"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spans="1:1" ht="12.75" customHeight="1" x14ac:dyDescent="0.25">
      <c r="A49" s="72" t="s">
        <v>192</v>
      </c>
    </row>
    <row r="50" spans="1:1" ht="12.75" customHeight="1" x14ac:dyDescent="0.25"/>
    <row r="51" spans="1:1" ht="12.75" customHeight="1" x14ac:dyDescent="0.25">
      <c r="A51" s="72" t="s">
        <v>175</v>
      </c>
    </row>
    <row r="52" spans="1:1" ht="12.75" customHeight="1" x14ac:dyDescent="0.25"/>
    <row r="53" spans="1:1" ht="12.75" customHeight="1" x14ac:dyDescent="0.25"/>
    <row r="54" spans="1:1" ht="12.75" customHeight="1" x14ac:dyDescent="0.25"/>
    <row r="55" spans="1:1" ht="12.75" customHeight="1" x14ac:dyDescent="0.25"/>
    <row r="56" spans="1:1" ht="12.75" customHeight="1" x14ac:dyDescent="0.25"/>
    <row r="57" spans="1:1" ht="12.75" customHeight="1" x14ac:dyDescent="0.25"/>
    <row r="58" spans="1:1" ht="12.75" customHeight="1" x14ac:dyDescent="0.25"/>
    <row r="59" spans="1:1" ht="12.75" customHeight="1" x14ac:dyDescent="0.25"/>
    <row r="60" spans="1:1" ht="12.75" customHeight="1" x14ac:dyDescent="0.25"/>
    <row r="61" spans="1:1" ht="12.75" customHeight="1" x14ac:dyDescent="0.25"/>
    <row r="62" spans="1:1" ht="12.75" customHeight="1" x14ac:dyDescent="0.25"/>
    <row r="63" spans="1:1" ht="12.75" customHeight="1" x14ac:dyDescent="0.25"/>
    <row r="64" spans="1:1"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sheetData>
  <hyperlinks>
    <hyperlink ref="I3" location="Notes!A1" display="Notes"/>
  </hyperlinks>
  <pageMargins left="0.70866141732283472" right="0.70866141732283472" top="0.74803149606299213" bottom="0.74803149606299213" header="0.31496062992125984" footer="0.31496062992125984"/>
  <pageSetup orientation="landscape"/>
  <drawing r:id="rId1"/>
  <legacyDrawing r:id="rId2"/>
  <mc:AlternateContent xmlns:mc="http://schemas.openxmlformats.org/markup-compatibility/2006">
    <mc:Choice Requires="x14">
      <controls>
        <mc:AlternateContent xmlns:mc="http://schemas.openxmlformats.org/markup-compatibility/2006">
          <mc:Choice Requires="x14">
            <control shapeId="10" r:id="rId3" name="Drop Down 1025">
              <controlPr defaultSize="0" autoLine="0" autoPict="0">
                <anchor moveWithCells="1">
                  <from>
                    <xdr:col>0</xdr:col>
                    <xdr:colOff>1228725</xdr:colOff>
                    <xdr:row>3</xdr:row>
                    <xdr:rowOff>228600</xdr:rowOff>
                  </from>
                  <to>
                    <xdr:col>0</xdr:col>
                    <xdr:colOff>2962275</xdr:colOff>
                    <xdr:row>5</xdr:row>
                    <xdr:rowOff>133350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M117"/>
  <sheetViews>
    <sheetView showGridLines="0" topLeftCell="A7" workbookViewId="0">
      <selection activeCell="A2" sqref="A2"/>
    </sheetView>
  </sheetViews>
  <sheetFormatPr defaultColWidth="11.42578125" defaultRowHeight="15" x14ac:dyDescent="0.25"/>
  <cols>
    <col min="1" max="1" width="27.7109375" customWidth="1"/>
    <col min="2" max="2" width="11.85546875" customWidth="1"/>
    <col min="3" max="3" width="1.7109375" customWidth="1"/>
    <col min="4" max="4" width="11.85546875" customWidth="1"/>
    <col min="5" max="5" width="1.7109375" customWidth="1"/>
    <col min="6" max="6" width="13" customWidth="1"/>
    <col min="7" max="7" width="21.42578125" customWidth="1"/>
    <col min="8" max="8" width="11.85546875" customWidth="1"/>
    <col min="9" max="9" width="1.7109375" customWidth="1"/>
    <col min="10" max="10" width="11.85546875" customWidth="1"/>
    <col min="11" max="11" width="1.7109375" customWidth="1"/>
    <col min="12" max="12" width="13" customWidth="1"/>
  </cols>
  <sheetData>
    <row r="1" spans="1:13" ht="18" customHeight="1" x14ac:dyDescent="0.25">
      <c r="A1" s="53" t="s">
        <v>1440</v>
      </c>
    </row>
    <row r="2" spans="1:13" ht="18" customHeight="1" x14ac:dyDescent="0.25">
      <c r="A2" s="53" t="s">
        <v>171</v>
      </c>
    </row>
    <row r="3" spans="1:13" ht="12.75" customHeight="1" x14ac:dyDescent="0.25">
      <c r="A3" s="68"/>
    </row>
    <row r="4" spans="1:13" ht="12.75" customHeight="1" x14ac:dyDescent="0.25"/>
    <row r="5" spans="1:13" ht="12.75" customHeight="1" x14ac:dyDescent="0.25">
      <c r="A5" s="69" t="s">
        <v>35</v>
      </c>
      <c r="G5" s="47" t="s">
        <v>200</v>
      </c>
    </row>
    <row r="6" spans="1:13" ht="12.75" customHeight="1" x14ac:dyDescent="0.25"/>
    <row r="7" spans="1:13" ht="12.75" customHeight="1" x14ac:dyDescent="0.25">
      <c r="B7" s="44"/>
      <c r="C7" s="44"/>
      <c r="D7" s="44"/>
      <c r="E7" s="44"/>
      <c r="F7" s="44"/>
      <c r="H7" s="44"/>
      <c r="I7" s="44"/>
      <c r="J7" s="44"/>
      <c r="K7" s="44"/>
      <c r="L7" s="44"/>
    </row>
    <row r="8" spans="1:13" ht="12.75" customHeight="1" x14ac:dyDescent="0.25">
      <c r="B8" s="92" t="s">
        <v>173</v>
      </c>
      <c r="D8" s="92" t="s">
        <v>174</v>
      </c>
      <c r="E8" s="4"/>
      <c r="F8" s="74"/>
      <c r="G8" s="4"/>
      <c r="H8" s="74"/>
      <c r="I8" s="4"/>
      <c r="J8" s="74"/>
      <c r="K8" s="4"/>
      <c r="L8" s="74"/>
    </row>
    <row r="9" spans="1:13" ht="12.75" customHeight="1" x14ac:dyDescent="0.25">
      <c r="B9" s="93"/>
      <c r="D9" s="93"/>
      <c r="E9" s="4"/>
      <c r="F9" s="4"/>
      <c r="G9" s="4"/>
      <c r="H9" s="4"/>
      <c r="I9" s="4"/>
      <c r="J9" s="4"/>
      <c r="K9" s="4"/>
      <c r="L9" s="4"/>
    </row>
    <row r="10" spans="1:13" ht="12.75" customHeight="1" x14ac:dyDescent="0.25">
      <c r="A10" s="70" t="s">
        <v>15</v>
      </c>
      <c r="B10" s="62">
        <f>IF(ISERROR(VLOOKUP(CONCATENATE($A10,3,lookups!$B$2,11),assault_deaths,2,0)),"0",(VLOOKUP(CONCATENATE($A10,3,lookups!$B$2,11),assault_deaths,2,0)))</f>
        <v>47</v>
      </c>
      <c r="C10" s="62"/>
      <c r="D10" s="63">
        <f>IF(ISERROR(VLOOKUP(CONCATENATE($A10,3,lookups!$B$2,11),assault_deaths,5,0)),"0",(VLOOKUP(CONCATENATE($A10,3,lookups!$B$2,11),assault_deaths,5,0)))</f>
        <v>0.85986095865349399</v>
      </c>
      <c r="E10" s="62"/>
      <c r="F10" s="62"/>
      <c r="G10" s="62"/>
      <c r="I10" s="63"/>
      <c r="J10" s="63"/>
      <c r="K10" s="63"/>
      <c r="L10" s="63"/>
      <c r="M10" s="66" t="s">
        <v>27</v>
      </c>
    </row>
    <row r="11" spans="1:13" ht="12.75" customHeight="1" x14ac:dyDescent="0.25">
      <c r="B11" s="67"/>
      <c r="C11" s="48"/>
      <c r="D11" s="64" t="s">
        <v>27</v>
      </c>
      <c r="E11" s="48"/>
      <c r="F11" s="48"/>
      <c r="G11" s="48"/>
      <c r="I11" s="64"/>
      <c r="J11" s="64"/>
      <c r="K11" s="64"/>
      <c r="L11" s="64"/>
    </row>
    <row r="12" spans="1:13" ht="12.75" customHeight="1" x14ac:dyDescent="0.25">
      <c r="A12" s="40" t="s">
        <v>205</v>
      </c>
      <c r="B12" s="61">
        <f>IF(ISERROR(VLOOKUP(CONCATENATE("NHS ",$A12,3,lookups!$B$2,11),assault_deaths,2,0)),"0",(VLOOKUP(CONCATENATE("NHS ",$A12,3,lookups!$B$2,11),assault_deaths,2,0)))</f>
        <v>4</v>
      </c>
      <c r="C12" s="60"/>
      <c r="D12" s="65">
        <f>IF(ISERROR(VLOOKUP(CONCATENATE("NHS ",$A12,3,lookups!$B$2,11),assault_deaths,5,0)),"0",(VLOOKUP(CONCATENATE("NHS ",$A12,3,lookups!$B$2,11),assault_deaths,5,0)))</f>
        <v>1.0869860594037899</v>
      </c>
      <c r="E12" s="60"/>
      <c r="F12" s="61"/>
      <c r="G12" s="48"/>
      <c r="I12" s="64"/>
      <c r="J12" s="65"/>
      <c r="K12" s="64"/>
      <c r="L12" s="65"/>
    </row>
    <row r="13" spans="1:13" ht="12.75" customHeight="1" x14ac:dyDescent="0.25">
      <c r="A13" s="40" t="s">
        <v>16</v>
      </c>
      <c r="B13" s="61" t="str">
        <f>IF(ISERROR(VLOOKUP(CONCATENATE("NHS ",$A13,3,lookups!$B$2,11),assault_deaths,2,0)),"0",(VLOOKUP(CONCATENATE("NHS ",$A13,3,lookups!$B$2,11),assault_deaths,2,0)))</f>
        <v>0</v>
      </c>
      <c r="C13" s="60"/>
      <c r="D13" s="65" t="str">
        <f>IF(ISERROR(VLOOKUP(CONCATENATE("NHS ",$A13,3,lookups!$B$2,11),assault_deaths,5,0)),"0",(VLOOKUP(CONCATENATE("NHS ",$A13,3,lookups!$B$2,11),assault_deaths,5,0)))</f>
        <v>0</v>
      </c>
      <c r="E13" s="60"/>
      <c r="F13" s="61"/>
      <c r="G13" s="48"/>
      <c r="I13" s="64"/>
      <c r="J13" s="65"/>
      <c r="K13" s="64"/>
      <c r="L13" s="65"/>
    </row>
    <row r="14" spans="1:13" ht="12.75" customHeight="1" x14ac:dyDescent="0.25">
      <c r="A14" s="40" t="s">
        <v>206</v>
      </c>
      <c r="B14" s="61" t="str">
        <f>IF(ISERROR(VLOOKUP(CONCATENATE("NHS ",$A14,3,lookups!$B$2,11),assault_deaths,2,0)),"0",(VLOOKUP(CONCATENATE("NHS ",$A14,3,lookups!$B$2,11),assault_deaths,2,0)))</f>
        <v>0</v>
      </c>
      <c r="C14" s="60"/>
      <c r="D14" s="65" t="str">
        <f>IF(ISERROR(VLOOKUP(CONCATENATE("NHS ",$A14,3,lookups!$B$2,11),assault_deaths,5,0)),"0",(VLOOKUP(CONCATENATE("NHS ",$A14,3,lookups!$B$2,11),assault_deaths,5,0)))</f>
        <v>0</v>
      </c>
      <c r="E14" s="60"/>
      <c r="F14" s="61"/>
      <c r="G14" s="48"/>
      <c r="I14" s="64"/>
      <c r="J14" s="65"/>
      <c r="K14" s="64"/>
      <c r="L14" s="65"/>
    </row>
    <row r="15" spans="1:13" ht="12.75" customHeight="1" x14ac:dyDescent="0.25">
      <c r="A15" s="40" t="s">
        <v>17</v>
      </c>
      <c r="B15" s="61">
        <f>IF(ISERROR(VLOOKUP(CONCATENATE("NHS ",$A15,3,lookups!$B$2,11),assault_deaths,2,0)),"0",(VLOOKUP(CONCATENATE("NHS ",$A15,3,lookups!$B$2,11),assault_deaths,2,0)))</f>
        <v>3</v>
      </c>
      <c r="C15" s="60"/>
      <c r="D15" s="65">
        <f>IF(ISERROR(VLOOKUP(CONCATENATE("NHS ",$A15,3,lookups!$B$2,11),assault_deaths,5,0)),"0",(VLOOKUP(CONCATENATE("NHS ",$A15,3,lookups!$B$2,11),assault_deaths,5,0)))</f>
        <v>0.80186031593296403</v>
      </c>
      <c r="E15" s="60"/>
      <c r="F15" s="61"/>
      <c r="G15" s="48"/>
      <c r="I15" s="64"/>
      <c r="J15" s="65"/>
      <c r="K15" s="64"/>
      <c r="L15" s="65"/>
    </row>
    <row r="16" spans="1:13" ht="12.75" customHeight="1" x14ac:dyDescent="0.25">
      <c r="A16" s="40" t="s">
        <v>18</v>
      </c>
      <c r="B16" s="61">
        <f>IF(ISERROR(VLOOKUP(CONCATENATE("NHS ",$A16,3,lookups!$B$2,11),assault_deaths,2,0)),"0",(VLOOKUP(CONCATENATE("NHS ",$A16,3,lookups!$B$2,11),assault_deaths,2,0)))</f>
        <v>2</v>
      </c>
      <c r="C16" s="60"/>
      <c r="D16" s="65">
        <f>IF(ISERROR(VLOOKUP(CONCATENATE("NHS ",$A16,3,lookups!$B$2,11),assault_deaths,5,0)),"0",(VLOOKUP(CONCATENATE("NHS ",$A16,3,lookups!$B$2,11),assault_deaths,5,0)))</f>
        <v>0.65374432059621501</v>
      </c>
      <c r="E16" s="60"/>
      <c r="F16" s="61"/>
      <c r="G16" s="48"/>
      <c r="I16" s="64"/>
      <c r="J16" s="65"/>
      <c r="K16" s="64"/>
      <c r="L16" s="65"/>
    </row>
    <row r="17" spans="1:12" ht="12.75" customHeight="1" x14ac:dyDescent="0.25">
      <c r="A17" s="40" t="s">
        <v>19</v>
      </c>
      <c r="B17" s="61">
        <f>IF(ISERROR(VLOOKUP(CONCATENATE("NHS ",$A17,3,lookups!$B$2,11),assault_deaths,2,0)),"0",(VLOOKUP(CONCATENATE("NHS ",$A17,3,lookups!$B$2,11),assault_deaths,2,0)))</f>
        <v>1</v>
      </c>
      <c r="C17" s="60"/>
      <c r="D17" s="65">
        <f>IF(ISERROR(VLOOKUP(CONCATENATE("NHS ",$A17,3,lookups!$B$2,11),assault_deaths,5,0)),"0",(VLOOKUP(CONCATENATE("NHS ",$A17,3,lookups!$B$2,11),assault_deaths,5,0)))</f>
        <v>0.17077960891469601</v>
      </c>
      <c r="E17" s="60"/>
      <c r="F17" s="61"/>
      <c r="G17" s="48"/>
      <c r="I17" s="64"/>
      <c r="J17" s="65"/>
      <c r="K17" s="64"/>
      <c r="L17" s="65"/>
    </row>
    <row r="18" spans="1:12" ht="12.75" customHeight="1" x14ac:dyDescent="0.25">
      <c r="A18" s="40" t="s">
        <v>207</v>
      </c>
      <c r="B18" s="61">
        <f>IF(ISERROR(VLOOKUP(CONCATENATE("NHS ",$A18,3,lookups!$B$2,11),assault_deaths,2,0)),"0",(VLOOKUP(CONCATENATE("NHS ",$A18,3,lookups!$B$2,11),assault_deaths,2,0)))</f>
        <v>16</v>
      </c>
      <c r="C18" s="60"/>
      <c r="D18" s="65">
        <f>IF(ISERROR(VLOOKUP(CONCATENATE("NHS ",$A18,3,lookups!$B$2,11),assault_deaths,5,0)),"0",(VLOOKUP(CONCATENATE("NHS ",$A18,3,lookups!$B$2,11),assault_deaths,5,0)))</f>
        <v>1.3499375653876</v>
      </c>
      <c r="E18" s="60"/>
      <c r="F18" s="61"/>
      <c r="G18" s="48"/>
      <c r="I18" s="64"/>
      <c r="J18" s="65"/>
      <c r="K18" s="64"/>
      <c r="L18" s="65"/>
    </row>
    <row r="19" spans="1:12" ht="12.75" customHeight="1" x14ac:dyDescent="0.25">
      <c r="A19" s="40" t="s">
        <v>20</v>
      </c>
      <c r="B19" s="61">
        <f>IF(ISERROR(VLOOKUP(CONCATENATE("NHS ",$A19,3,lookups!$B$2,11),assault_deaths,2,0)),"0",(VLOOKUP(CONCATENATE("NHS ",$A19,3,lookups!$B$2,11),assault_deaths,2,0)))</f>
        <v>6</v>
      </c>
      <c r="C19" s="60"/>
      <c r="D19" s="65">
        <f>IF(ISERROR(VLOOKUP(CONCATENATE("NHS ",$A19,3,lookups!$B$2,11),assault_deaths,5,0)),"0",(VLOOKUP(CONCATENATE("NHS ",$A19,3,lookups!$B$2,11),assault_deaths,5,0)))</f>
        <v>1.8699744436826</v>
      </c>
      <c r="E19" s="60"/>
      <c r="F19" s="61"/>
      <c r="G19" s="48"/>
      <c r="I19" s="64"/>
      <c r="J19" s="65"/>
      <c r="K19" s="64"/>
      <c r="L19" s="65"/>
    </row>
    <row r="20" spans="1:12" ht="12.75" customHeight="1" x14ac:dyDescent="0.25">
      <c r="A20" s="40" t="s">
        <v>21</v>
      </c>
      <c r="B20" s="61">
        <f>IF(ISERROR(VLOOKUP(CONCATENATE("NHS ",$A20,3,lookups!$B$2,11),assault_deaths,2,0)),"0",(VLOOKUP(CONCATENATE("NHS ",$A20,3,lookups!$B$2,11),assault_deaths,2,0)))</f>
        <v>10</v>
      </c>
      <c r="C20" s="60"/>
      <c r="D20" s="65">
        <f>IF(ISERROR(VLOOKUP(CONCATENATE("NHS ",$A20,3,lookups!$B$2,11),assault_deaths,5,0)),"0",(VLOOKUP(CONCATENATE("NHS ",$A20,3,lookups!$B$2,11),assault_deaths,5,0)))</f>
        <v>1.5106652969968</v>
      </c>
      <c r="E20" s="60"/>
      <c r="F20" s="61"/>
      <c r="G20" s="48"/>
      <c r="I20" s="64"/>
      <c r="J20" s="65"/>
      <c r="K20" s="64"/>
      <c r="L20" s="65"/>
    </row>
    <row r="21" spans="1:12" ht="12.75" customHeight="1" x14ac:dyDescent="0.25">
      <c r="A21" s="40" t="s">
        <v>22</v>
      </c>
      <c r="B21" s="61">
        <f>IF(ISERROR(VLOOKUP(CONCATENATE("NHS ",$A21,3,lookups!$B$2,11),assault_deaths,2,0)),"0",(VLOOKUP(CONCATENATE("NHS ",$A21,3,lookups!$B$2,11),assault_deaths,2,0)))</f>
        <v>3</v>
      </c>
      <c r="C21" s="60"/>
      <c r="D21" s="65">
        <f>IF(ISERROR(VLOOKUP(CONCATENATE("NHS ",$A21,3,lookups!$B$2,11),assault_deaths,5,0)),"0",(VLOOKUP(CONCATENATE("NHS ",$A21,3,lookups!$B$2,11),assault_deaths,5,0)))</f>
        <v>0.32877072625453402</v>
      </c>
      <c r="E21" s="60"/>
      <c r="F21" s="61"/>
      <c r="G21" s="48"/>
      <c r="I21" s="64"/>
      <c r="J21" s="65"/>
      <c r="K21" s="64"/>
      <c r="L21" s="65"/>
    </row>
    <row r="22" spans="1:12" ht="12.75" customHeight="1" x14ac:dyDescent="0.25">
      <c r="A22" s="40" t="s">
        <v>23</v>
      </c>
      <c r="B22" s="61" t="str">
        <f>IF(ISERROR(VLOOKUP(CONCATENATE("NHS ",$A22,3,lookups!$B$2,11),assault_deaths,2,0)),"0",(VLOOKUP(CONCATENATE("NHS ",$A22,3,lookups!$B$2,11),assault_deaths,2,0)))</f>
        <v>0</v>
      </c>
      <c r="C22" s="60"/>
      <c r="D22" s="65" t="str">
        <f>IF(ISERROR(VLOOKUP(CONCATENATE("NHS ",$A22,3,lookups!$B$2,11),assault_deaths,5,0)),"0",(VLOOKUP(CONCATENATE("NHS ",$A22,3,lookups!$B$2,11),assault_deaths,5,0)))</f>
        <v>0</v>
      </c>
      <c r="E22" s="60"/>
      <c r="F22" s="61"/>
      <c r="G22" s="48"/>
      <c r="I22" s="64"/>
      <c r="J22" s="65"/>
      <c r="K22" s="64"/>
      <c r="L22" s="65"/>
    </row>
    <row r="23" spans="1:12" ht="12.75" customHeight="1" x14ac:dyDescent="0.25">
      <c r="A23" s="40" t="s">
        <v>24</v>
      </c>
      <c r="B23" s="61" t="str">
        <f>IF(ISERROR(VLOOKUP(CONCATENATE("NHS ",$A23,3,lookups!$B$2,11),assault_deaths,2,0)),"0",(VLOOKUP(CONCATENATE("NHS ",$A23,3,lookups!$B$2,11),assault_deaths,2,0)))</f>
        <v>0</v>
      </c>
      <c r="C23" s="60"/>
      <c r="D23" s="65" t="str">
        <f>IF(ISERROR(VLOOKUP(CONCATENATE("NHS ",$A23,3,lookups!$B$2,11),assault_deaths,5,0)),"0",(VLOOKUP(CONCATENATE("NHS ",$A23,3,lookups!$B$2,11),assault_deaths,5,0)))</f>
        <v>0</v>
      </c>
      <c r="E23" s="60"/>
      <c r="F23" s="61"/>
      <c r="G23" s="48"/>
      <c r="I23" s="64"/>
      <c r="J23" s="65"/>
      <c r="K23" s="64"/>
      <c r="L23" s="65"/>
    </row>
    <row r="24" spans="1:12" ht="12.75" customHeight="1" x14ac:dyDescent="0.25">
      <c r="A24" s="40" t="s">
        <v>25</v>
      </c>
      <c r="B24" s="61">
        <f>IF(ISERROR(VLOOKUP(CONCATENATE("NHS ",$A24,3,lookups!$B$2,11),assault_deaths,2,0)),"0",(VLOOKUP(CONCATENATE("NHS ",$A24,3,lookups!$B$2,11),assault_deaths,2,0)))</f>
        <v>2</v>
      </c>
      <c r="C24" s="60"/>
      <c r="D24" s="65">
        <f>IF(ISERROR(VLOOKUP(CONCATENATE("NHS ",$A24,3,lookups!$B$2,11),assault_deaths,5,0)),"0",(VLOOKUP(CONCATENATE("NHS ",$A24,3,lookups!$B$2,11),assault_deaths,5,0)))</f>
        <v>0.48013443764253999</v>
      </c>
      <c r="E24" s="60"/>
      <c r="F24" s="61"/>
      <c r="G24" s="48"/>
      <c r="I24" s="64"/>
      <c r="J24" s="65"/>
      <c r="K24" s="64"/>
      <c r="L24" s="65"/>
    </row>
    <row r="25" spans="1:12" ht="12.75" customHeight="1" x14ac:dyDescent="0.25">
      <c r="A25" s="40" t="s">
        <v>26</v>
      </c>
      <c r="B25" s="61" t="str">
        <f>IF(ISERROR(VLOOKUP(CONCATENATE("NHS ",$A25,3,lookups!$B$2,11),assault_deaths,2,0)),"0",(VLOOKUP(CONCATENATE("NHS ",$A25,3,lookups!$B$2,11),assault_deaths,2,0)))</f>
        <v>0</v>
      </c>
      <c r="C25" s="60"/>
      <c r="D25" s="65" t="str">
        <f>IF(ISERROR(VLOOKUP(CONCATENATE("NHS ",$A25,3,lookups!$B$2,11),assault_deaths,5,0)),"0",(VLOOKUP(CONCATENATE("NHS ",$A25,3,lookups!$B$2,11),assault_deaths,5,0)))</f>
        <v>0</v>
      </c>
      <c r="E25" s="60"/>
      <c r="F25" s="61"/>
      <c r="G25" s="48"/>
      <c r="I25" s="64"/>
      <c r="J25" s="65"/>
      <c r="K25" s="64"/>
      <c r="L25" s="65"/>
    </row>
    <row r="26" spans="1:12" ht="12.75" customHeight="1" x14ac:dyDescent="0.25">
      <c r="A26" s="71"/>
      <c r="B26" s="45"/>
      <c r="C26" s="45"/>
      <c r="D26" s="59"/>
      <c r="E26" s="4"/>
      <c r="F26" s="4"/>
      <c r="G26" s="4"/>
      <c r="H26" s="4"/>
      <c r="I26" s="4"/>
      <c r="J26" s="4"/>
      <c r="K26" s="4"/>
      <c r="L26" s="4"/>
    </row>
    <row r="27" spans="1:12" ht="12.75" customHeight="1" x14ac:dyDescent="0.25">
      <c r="A27" s="72"/>
    </row>
    <row r="28" spans="1:12" ht="12.75" customHeight="1" x14ac:dyDescent="0.25">
      <c r="A28" s="72" t="s">
        <v>192</v>
      </c>
    </row>
    <row r="29" spans="1:12" ht="12.75" customHeight="1" x14ac:dyDescent="0.25">
      <c r="A29" s="72" t="s">
        <v>199</v>
      </c>
    </row>
    <row r="30" spans="1:12" ht="12.75" customHeight="1" x14ac:dyDescent="0.25"/>
    <row r="31" spans="1:12" ht="12.75" customHeight="1" x14ac:dyDescent="0.25">
      <c r="A31" s="72" t="s">
        <v>175</v>
      </c>
    </row>
    <row r="32" spans="1:12" ht="12.75" customHeight="1" x14ac:dyDescent="0.25"/>
    <row r="33" ht="12.75" customHeight="1" x14ac:dyDescent="0.25"/>
    <row r="34" ht="12.75" customHeight="1" x14ac:dyDescent="0.25"/>
    <row r="35" ht="12.75" customHeight="1" x14ac:dyDescent="0.25"/>
    <row r="36" ht="12.75"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sheetData>
  <mergeCells count="2">
    <mergeCell ref="B8:B9"/>
    <mergeCell ref="D8:D9"/>
  </mergeCells>
  <hyperlinks>
    <hyperlink ref="G5" location="Notes!A1" display="Notes"/>
  </hyperlinks>
  <pageMargins left="0.15748031496062992" right="0.19685039370078741" top="0.74803149606299213" bottom="0.74803149606299213" header="0.35433070866141736" footer="0.31496062992125984"/>
  <pageSetup scale="95" orientation="landscape"/>
  <drawing r:id="rId1"/>
  <legacyDrawing r:id="rId2"/>
  <mc:AlternateContent xmlns:mc="http://schemas.openxmlformats.org/markup-compatibility/2006">
    <mc:Choice Requires="x14">
      <controls>
        <mc:AlternateContent xmlns:mc="http://schemas.openxmlformats.org/markup-compatibility/2006">
          <mc:Choice Requires="x14">
            <control shapeId="9" r:id="rId3" name="Drop Down 1025">
              <controlPr defaultSize="0" autoLine="0" autoPict="0">
                <anchor moveWithCells="1">
                  <from>
                    <xdr:col>0</xdr:col>
                    <xdr:colOff>1200150</xdr:colOff>
                    <xdr:row>3</xdr:row>
                    <xdr:rowOff>228600</xdr:rowOff>
                  </from>
                  <to>
                    <xdr:col>1</xdr:col>
                    <xdr:colOff>161925</xdr:colOff>
                    <xdr:row>5</xdr:row>
                    <xdr:rowOff>133350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G231"/>
  <sheetViews>
    <sheetView workbookViewId="0">
      <selection sqref="A1:G231"/>
    </sheetView>
  </sheetViews>
  <sheetFormatPr defaultColWidth="11.42578125" defaultRowHeight="15" x14ac:dyDescent="0.25"/>
  <cols>
    <col min="1" max="1" width="33.28515625" customWidth="1"/>
    <col min="2" max="2" width="14.7109375" customWidth="1"/>
    <col min="3" max="3" width="14.28515625" customWidth="1"/>
    <col min="4" max="4" width="19.140625" customWidth="1"/>
    <col min="5" max="5" width="14" customWidth="1"/>
    <col min="6" max="6" width="14.140625" customWidth="1"/>
    <col min="7" max="7" width="15.140625" customWidth="1"/>
    <col min="8" max="8" width="9.140625" customWidth="1"/>
    <col min="256" max="256" width="33.28515625" customWidth="1"/>
    <col min="257" max="257" width="6.85546875" customWidth="1"/>
    <col min="258" max="258" width="5" customWidth="1"/>
    <col min="259" max="259" width="5.28515625" customWidth="1"/>
    <col min="260" max="260" width="15.140625" customWidth="1"/>
    <col min="261" max="261" width="14.140625" customWidth="1"/>
    <col min="262" max="262" width="15.140625" customWidth="1"/>
    <col min="512" max="512" width="33.28515625" customWidth="1"/>
    <col min="513" max="513" width="6.85546875" customWidth="1"/>
    <col min="514" max="514" width="5" customWidth="1"/>
    <col min="515" max="515" width="5.28515625" customWidth="1"/>
    <col min="516" max="516" width="15.140625" customWidth="1"/>
    <col min="517" max="517" width="14.140625" customWidth="1"/>
    <col min="518" max="518" width="15.140625" customWidth="1"/>
    <col min="768" max="768" width="33.28515625" customWidth="1"/>
    <col min="769" max="769" width="6.85546875" customWidth="1"/>
    <col min="770" max="770" width="5" customWidth="1"/>
    <col min="771" max="771" width="5.28515625" customWidth="1"/>
    <col min="772" max="772" width="15.140625" customWidth="1"/>
    <col min="773" max="773" width="14.140625" customWidth="1"/>
    <col min="774" max="774" width="15.140625" customWidth="1"/>
    <col min="1024" max="1024" width="33.28515625" customWidth="1"/>
    <col min="1025" max="1025" width="6.85546875" customWidth="1"/>
    <col min="1026" max="1026" width="5" customWidth="1"/>
    <col min="1027" max="1027" width="5.28515625" customWidth="1"/>
    <col min="1028" max="1028" width="15.140625" customWidth="1"/>
    <col min="1029" max="1029" width="14.140625" customWidth="1"/>
    <col min="1030" max="1030" width="15.140625" customWidth="1"/>
    <col min="1280" max="1280" width="33.28515625" customWidth="1"/>
    <col min="1281" max="1281" width="6.85546875" customWidth="1"/>
    <col min="1282" max="1282" width="5" customWidth="1"/>
    <col min="1283" max="1283" width="5.28515625" customWidth="1"/>
    <col min="1284" max="1284" width="15.140625" customWidth="1"/>
    <col min="1285" max="1285" width="14.140625" customWidth="1"/>
    <col min="1286" max="1286" width="15.140625" customWidth="1"/>
    <col min="1536" max="1536" width="33.28515625" customWidth="1"/>
    <col min="1537" max="1537" width="6.85546875" customWidth="1"/>
    <col min="1538" max="1538" width="5" customWidth="1"/>
    <col min="1539" max="1539" width="5.28515625" customWidth="1"/>
    <col min="1540" max="1540" width="15.140625" customWidth="1"/>
    <col min="1541" max="1541" width="14.140625" customWidth="1"/>
    <col min="1542" max="1542" width="15.140625" customWidth="1"/>
    <col min="1792" max="1792" width="33.28515625" customWidth="1"/>
    <col min="1793" max="1793" width="6.85546875" customWidth="1"/>
    <col min="1794" max="1794" width="5" customWidth="1"/>
    <col min="1795" max="1795" width="5.28515625" customWidth="1"/>
    <col min="1796" max="1796" width="15.140625" customWidth="1"/>
    <col min="1797" max="1797" width="14.140625" customWidth="1"/>
    <col min="1798" max="1798" width="15.140625" customWidth="1"/>
    <col min="2048" max="2048" width="33.28515625" customWidth="1"/>
    <col min="2049" max="2049" width="6.85546875" customWidth="1"/>
    <col min="2050" max="2050" width="5" customWidth="1"/>
    <col min="2051" max="2051" width="5.28515625" customWidth="1"/>
    <col min="2052" max="2052" width="15.140625" customWidth="1"/>
    <col min="2053" max="2053" width="14.140625" customWidth="1"/>
    <col min="2054" max="2054" width="15.140625" customWidth="1"/>
    <col min="2304" max="2304" width="33.28515625" customWidth="1"/>
    <col min="2305" max="2305" width="6.85546875" customWidth="1"/>
    <col min="2306" max="2306" width="5" customWidth="1"/>
    <col min="2307" max="2307" width="5.28515625" customWidth="1"/>
    <col min="2308" max="2308" width="15.140625" customWidth="1"/>
    <col min="2309" max="2309" width="14.140625" customWidth="1"/>
    <col min="2310" max="2310" width="15.140625" customWidth="1"/>
    <col min="2560" max="2560" width="33.28515625" customWidth="1"/>
    <col min="2561" max="2561" width="6.85546875" customWidth="1"/>
    <col min="2562" max="2562" width="5" customWidth="1"/>
    <col min="2563" max="2563" width="5.28515625" customWidth="1"/>
    <col min="2564" max="2564" width="15.140625" customWidth="1"/>
    <col min="2565" max="2565" width="14.140625" customWidth="1"/>
    <col min="2566" max="2566" width="15.140625" customWidth="1"/>
    <col min="2816" max="2816" width="33.28515625" customWidth="1"/>
    <col min="2817" max="2817" width="6.85546875" customWidth="1"/>
    <col min="2818" max="2818" width="5" customWidth="1"/>
    <col min="2819" max="2819" width="5.28515625" customWidth="1"/>
    <col min="2820" max="2820" width="15.140625" customWidth="1"/>
    <col min="2821" max="2821" width="14.140625" customWidth="1"/>
    <col min="2822" max="2822" width="15.140625" customWidth="1"/>
    <col min="3072" max="3072" width="33.28515625" customWidth="1"/>
    <col min="3073" max="3073" width="6.85546875" customWidth="1"/>
    <col min="3074" max="3074" width="5" customWidth="1"/>
    <col min="3075" max="3075" width="5.28515625" customWidth="1"/>
    <col min="3076" max="3076" width="15.140625" customWidth="1"/>
    <col min="3077" max="3077" width="14.140625" customWidth="1"/>
    <col min="3078" max="3078" width="15.140625" customWidth="1"/>
    <col min="3328" max="3328" width="33.28515625" customWidth="1"/>
    <col min="3329" max="3329" width="6.85546875" customWidth="1"/>
    <col min="3330" max="3330" width="5" customWidth="1"/>
    <col min="3331" max="3331" width="5.28515625" customWidth="1"/>
    <col min="3332" max="3332" width="15.140625" customWidth="1"/>
    <col min="3333" max="3333" width="14.140625" customWidth="1"/>
    <col min="3334" max="3334" width="15.140625" customWidth="1"/>
    <col min="3584" max="3584" width="33.28515625" customWidth="1"/>
    <col min="3585" max="3585" width="6.85546875" customWidth="1"/>
    <col min="3586" max="3586" width="5" customWidth="1"/>
    <col min="3587" max="3587" width="5.28515625" customWidth="1"/>
    <col min="3588" max="3588" width="15.140625" customWidth="1"/>
    <col min="3589" max="3589" width="14.140625" customWidth="1"/>
    <col min="3590" max="3590" width="15.140625" customWidth="1"/>
    <col min="3840" max="3840" width="33.28515625" customWidth="1"/>
    <col min="3841" max="3841" width="6.85546875" customWidth="1"/>
    <col min="3842" max="3842" width="5" customWidth="1"/>
    <col min="3843" max="3843" width="5.28515625" customWidth="1"/>
    <col min="3844" max="3844" width="15.140625" customWidth="1"/>
    <col min="3845" max="3845" width="14.140625" customWidth="1"/>
    <col min="3846" max="3846" width="15.140625" customWidth="1"/>
    <col min="4096" max="4096" width="33.28515625" customWidth="1"/>
    <col min="4097" max="4097" width="6.85546875" customWidth="1"/>
    <col min="4098" max="4098" width="5" customWidth="1"/>
    <col min="4099" max="4099" width="5.28515625" customWidth="1"/>
    <col min="4100" max="4100" width="15.140625" customWidth="1"/>
    <col min="4101" max="4101" width="14.140625" customWidth="1"/>
    <col min="4102" max="4102" width="15.140625" customWidth="1"/>
    <col min="4352" max="4352" width="33.28515625" customWidth="1"/>
    <col min="4353" max="4353" width="6.85546875" customWidth="1"/>
    <col min="4354" max="4354" width="5" customWidth="1"/>
    <col min="4355" max="4355" width="5.28515625" customWidth="1"/>
    <col min="4356" max="4356" width="15.140625" customWidth="1"/>
    <col min="4357" max="4357" width="14.140625" customWidth="1"/>
    <col min="4358" max="4358" width="15.140625" customWidth="1"/>
    <col min="4608" max="4608" width="33.28515625" customWidth="1"/>
    <col min="4609" max="4609" width="6.85546875" customWidth="1"/>
    <col min="4610" max="4610" width="5" customWidth="1"/>
    <col min="4611" max="4611" width="5.28515625" customWidth="1"/>
    <col min="4612" max="4612" width="15.140625" customWidth="1"/>
    <col min="4613" max="4613" width="14.140625" customWidth="1"/>
    <col min="4614" max="4614" width="15.140625" customWidth="1"/>
    <col min="4864" max="4864" width="33.28515625" customWidth="1"/>
    <col min="4865" max="4865" width="6.85546875" customWidth="1"/>
    <col min="4866" max="4866" width="5" customWidth="1"/>
    <col min="4867" max="4867" width="5.28515625" customWidth="1"/>
    <col min="4868" max="4868" width="15.140625" customWidth="1"/>
    <col min="4869" max="4869" width="14.140625" customWidth="1"/>
    <col min="4870" max="4870" width="15.140625" customWidth="1"/>
    <col min="5120" max="5120" width="33.28515625" customWidth="1"/>
    <col min="5121" max="5121" width="6.85546875" customWidth="1"/>
    <col min="5122" max="5122" width="5" customWidth="1"/>
    <col min="5123" max="5123" width="5.28515625" customWidth="1"/>
    <col min="5124" max="5124" width="15.140625" customWidth="1"/>
    <col min="5125" max="5125" width="14.140625" customWidth="1"/>
    <col min="5126" max="5126" width="15.140625" customWidth="1"/>
    <col min="5376" max="5376" width="33.28515625" customWidth="1"/>
    <col min="5377" max="5377" width="6.85546875" customWidth="1"/>
    <col min="5378" max="5378" width="5" customWidth="1"/>
    <col min="5379" max="5379" width="5.28515625" customWidth="1"/>
    <col min="5380" max="5380" width="15.140625" customWidth="1"/>
    <col min="5381" max="5381" width="14.140625" customWidth="1"/>
    <col min="5382" max="5382" width="15.140625" customWidth="1"/>
    <col min="5632" max="5632" width="33.28515625" customWidth="1"/>
    <col min="5633" max="5633" width="6.85546875" customWidth="1"/>
    <col min="5634" max="5634" width="5" customWidth="1"/>
    <col min="5635" max="5635" width="5.28515625" customWidth="1"/>
    <col min="5636" max="5636" width="15.140625" customWidth="1"/>
    <col min="5637" max="5637" width="14.140625" customWidth="1"/>
    <col min="5638" max="5638" width="15.140625" customWidth="1"/>
    <col min="5888" max="5888" width="33.28515625" customWidth="1"/>
    <col min="5889" max="5889" width="6.85546875" customWidth="1"/>
    <col min="5890" max="5890" width="5" customWidth="1"/>
    <col min="5891" max="5891" width="5.28515625" customWidth="1"/>
    <col min="5892" max="5892" width="15.140625" customWidth="1"/>
    <col min="5893" max="5893" width="14.140625" customWidth="1"/>
    <col min="5894" max="5894" width="15.140625" customWidth="1"/>
    <col min="6144" max="6144" width="33.28515625" customWidth="1"/>
    <col min="6145" max="6145" width="6.85546875" customWidth="1"/>
    <col min="6146" max="6146" width="5" customWidth="1"/>
    <col min="6147" max="6147" width="5.28515625" customWidth="1"/>
    <col min="6148" max="6148" width="15.140625" customWidth="1"/>
    <col min="6149" max="6149" width="14.140625" customWidth="1"/>
    <col min="6150" max="6150" width="15.140625" customWidth="1"/>
    <col min="6400" max="6400" width="33.28515625" customWidth="1"/>
    <col min="6401" max="6401" width="6.85546875" customWidth="1"/>
    <col min="6402" max="6402" width="5" customWidth="1"/>
    <col min="6403" max="6403" width="5.28515625" customWidth="1"/>
    <col min="6404" max="6404" width="15.140625" customWidth="1"/>
    <col min="6405" max="6405" width="14.140625" customWidth="1"/>
    <col min="6406" max="6406" width="15.140625" customWidth="1"/>
    <col min="6656" max="6656" width="33.28515625" customWidth="1"/>
    <col min="6657" max="6657" width="6.85546875" customWidth="1"/>
    <col min="6658" max="6658" width="5" customWidth="1"/>
    <col min="6659" max="6659" width="5.28515625" customWidth="1"/>
    <col min="6660" max="6660" width="15.140625" customWidth="1"/>
    <col min="6661" max="6661" width="14.140625" customWidth="1"/>
    <col min="6662" max="6662" width="15.140625" customWidth="1"/>
    <col min="6912" max="6912" width="33.28515625" customWidth="1"/>
    <col min="6913" max="6913" width="6.85546875" customWidth="1"/>
    <col min="6914" max="6914" width="5" customWidth="1"/>
    <col min="6915" max="6915" width="5.28515625" customWidth="1"/>
    <col min="6916" max="6916" width="15.140625" customWidth="1"/>
    <col min="6917" max="6917" width="14.140625" customWidth="1"/>
    <col min="6918" max="6918" width="15.140625" customWidth="1"/>
    <col min="7168" max="7168" width="33.28515625" customWidth="1"/>
    <col min="7169" max="7169" width="6.85546875" customWidth="1"/>
    <col min="7170" max="7170" width="5" customWidth="1"/>
    <col min="7171" max="7171" width="5.28515625" customWidth="1"/>
    <col min="7172" max="7172" width="15.140625" customWidth="1"/>
    <col min="7173" max="7173" width="14.140625" customWidth="1"/>
    <col min="7174" max="7174" width="15.140625" customWidth="1"/>
    <col min="7424" max="7424" width="33.28515625" customWidth="1"/>
    <col min="7425" max="7425" width="6.85546875" customWidth="1"/>
    <col min="7426" max="7426" width="5" customWidth="1"/>
    <col min="7427" max="7427" width="5.28515625" customWidth="1"/>
    <col min="7428" max="7428" width="15.140625" customWidth="1"/>
    <col min="7429" max="7429" width="14.140625" customWidth="1"/>
    <col min="7430" max="7430" width="15.140625" customWidth="1"/>
    <col min="7680" max="7680" width="33.28515625" customWidth="1"/>
    <col min="7681" max="7681" width="6.85546875" customWidth="1"/>
    <col min="7682" max="7682" width="5" customWidth="1"/>
    <col min="7683" max="7683" width="5.28515625" customWidth="1"/>
    <col min="7684" max="7684" width="15.140625" customWidth="1"/>
    <col min="7685" max="7685" width="14.140625" customWidth="1"/>
    <col min="7686" max="7686" width="15.140625" customWidth="1"/>
    <col min="7936" max="7936" width="33.28515625" customWidth="1"/>
    <col min="7937" max="7937" width="6.85546875" customWidth="1"/>
    <col min="7938" max="7938" width="5" customWidth="1"/>
    <col min="7939" max="7939" width="5.28515625" customWidth="1"/>
    <col min="7940" max="7940" width="15.140625" customWidth="1"/>
    <col min="7941" max="7941" width="14.140625" customWidth="1"/>
    <col min="7942" max="7942" width="15.140625" customWidth="1"/>
    <col min="8192" max="8192" width="33.28515625" customWidth="1"/>
    <col min="8193" max="8193" width="6.85546875" customWidth="1"/>
    <col min="8194" max="8194" width="5" customWidth="1"/>
    <col min="8195" max="8195" width="5.28515625" customWidth="1"/>
    <col min="8196" max="8196" width="15.140625" customWidth="1"/>
    <col min="8197" max="8197" width="14.140625" customWidth="1"/>
    <col min="8198" max="8198" width="15.140625" customWidth="1"/>
    <col min="8448" max="8448" width="33.28515625" customWidth="1"/>
    <col min="8449" max="8449" width="6.85546875" customWidth="1"/>
    <col min="8450" max="8450" width="5" customWidth="1"/>
    <col min="8451" max="8451" width="5.28515625" customWidth="1"/>
    <col min="8452" max="8452" width="15.140625" customWidth="1"/>
    <col min="8453" max="8453" width="14.140625" customWidth="1"/>
    <col min="8454" max="8454" width="15.140625" customWidth="1"/>
    <col min="8704" max="8704" width="33.28515625" customWidth="1"/>
    <col min="8705" max="8705" width="6.85546875" customWidth="1"/>
    <col min="8706" max="8706" width="5" customWidth="1"/>
    <col min="8707" max="8707" width="5.28515625" customWidth="1"/>
    <col min="8708" max="8708" width="15.140625" customWidth="1"/>
    <col min="8709" max="8709" width="14.140625" customWidth="1"/>
    <col min="8710" max="8710" width="15.140625" customWidth="1"/>
    <col min="8960" max="8960" width="33.28515625" customWidth="1"/>
    <col min="8961" max="8961" width="6.85546875" customWidth="1"/>
    <col min="8962" max="8962" width="5" customWidth="1"/>
    <col min="8963" max="8963" width="5.28515625" customWidth="1"/>
    <col min="8964" max="8964" width="15.140625" customWidth="1"/>
    <col min="8965" max="8965" width="14.140625" customWidth="1"/>
    <col min="8966" max="8966" width="15.140625" customWidth="1"/>
    <col min="9216" max="9216" width="33.28515625" customWidth="1"/>
    <col min="9217" max="9217" width="6.85546875" customWidth="1"/>
    <col min="9218" max="9218" width="5" customWidth="1"/>
    <col min="9219" max="9219" width="5.28515625" customWidth="1"/>
    <col min="9220" max="9220" width="15.140625" customWidth="1"/>
    <col min="9221" max="9221" width="14.140625" customWidth="1"/>
    <col min="9222" max="9222" width="15.140625" customWidth="1"/>
    <col min="9472" max="9472" width="33.28515625" customWidth="1"/>
    <col min="9473" max="9473" width="6.85546875" customWidth="1"/>
    <col min="9474" max="9474" width="5" customWidth="1"/>
    <col min="9475" max="9475" width="5.28515625" customWidth="1"/>
    <col min="9476" max="9476" width="15.140625" customWidth="1"/>
    <col min="9477" max="9477" width="14.140625" customWidth="1"/>
    <col min="9478" max="9478" width="15.140625" customWidth="1"/>
    <col min="9728" max="9728" width="33.28515625" customWidth="1"/>
    <col min="9729" max="9729" width="6.85546875" customWidth="1"/>
    <col min="9730" max="9730" width="5" customWidth="1"/>
    <col min="9731" max="9731" width="5.28515625" customWidth="1"/>
    <col min="9732" max="9732" width="15.140625" customWidth="1"/>
    <col min="9733" max="9733" width="14.140625" customWidth="1"/>
    <col min="9734" max="9734" width="15.140625" customWidth="1"/>
    <col min="9984" max="9984" width="33.28515625" customWidth="1"/>
    <col min="9985" max="9985" width="6.85546875" customWidth="1"/>
    <col min="9986" max="9986" width="5" customWidth="1"/>
    <col min="9987" max="9987" width="5.28515625" customWidth="1"/>
    <col min="9988" max="9988" width="15.140625" customWidth="1"/>
    <col min="9989" max="9989" width="14.140625" customWidth="1"/>
    <col min="9990" max="9990" width="15.140625" customWidth="1"/>
    <col min="10240" max="10240" width="33.28515625" customWidth="1"/>
    <col min="10241" max="10241" width="6.85546875" customWidth="1"/>
    <col min="10242" max="10242" width="5" customWidth="1"/>
    <col min="10243" max="10243" width="5.28515625" customWidth="1"/>
    <col min="10244" max="10244" width="15.140625" customWidth="1"/>
    <col min="10245" max="10245" width="14.140625" customWidth="1"/>
    <col min="10246" max="10246" width="15.140625" customWidth="1"/>
    <col min="10496" max="10496" width="33.28515625" customWidth="1"/>
    <col min="10497" max="10497" width="6.85546875" customWidth="1"/>
    <col min="10498" max="10498" width="5" customWidth="1"/>
    <col min="10499" max="10499" width="5.28515625" customWidth="1"/>
    <col min="10500" max="10500" width="15.140625" customWidth="1"/>
    <col min="10501" max="10501" width="14.140625" customWidth="1"/>
    <col min="10502" max="10502" width="15.140625" customWidth="1"/>
    <col min="10752" max="10752" width="33.28515625" customWidth="1"/>
    <col min="10753" max="10753" width="6.85546875" customWidth="1"/>
    <col min="10754" max="10754" width="5" customWidth="1"/>
    <col min="10755" max="10755" width="5.28515625" customWidth="1"/>
    <col min="10756" max="10756" width="15.140625" customWidth="1"/>
    <col min="10757" max="10757" width="14.140625" customWidth="1"/>
    <col min="10758" max="10758" width="15.140625" customWidth="1"/>
    <col min="11008" max="11008" width="33.28515625" customWidth="1"/>
    <col min="11009" max="11009" width="6.85546875" customWidth="1"/>
    <col min="11010" max="11010" width="5" customWidth="1"/>
    <col min="11011" max="11011" width="5.28515625" customWidth="1"/>
    <col min="11012" max="11012" width="15.140625" customWidth="1"/>
    <col min="11013" max="11013" width="14.140625" customWidth="1"/>
    <col min="11014" max="11014" width="15.140625" customWidth="1"/>
    <col min="11264" max="11264" width="33.28515625" customWidth="1"/>
    <col min="11265" max="11265" width="6.85546875" customWidth="1"/>
    <col min="11266" max="11266" width="5" customWidth="1"/>
    <col min="11267" max="11267" width="5.28515625" customWidth="1"/>
    <col min="11268" max="11268" width="15.140625" customWidth="1"/>
    <col min="11269" max="11269" width="14.140625" customWidth="1"/>
    <col min="11270" max="11270" width="15.140625" customWidth="1"/>
    <col min="11520" max="11520" width="33.28515625" customWidth="1"/>
    <col min="11521" max="11521" width="6.85546875" customWidth="1"/>
    <col min="11522" max="11522" width="5" customWidth="1"/>
    <col min="11523" max="11523" width="5.28515625" customWidth="1"/>
    <col min="11524" max="11524" width="15.140625" customWidth="1"/>
    <col min="11525" max="11525" width="14.140625" customWidth="1"/>
    <col min="11526" max="11526" width="15.140625" customWidth="1"/>
    <col min="11776" max="11776" width="33.28515625" customWidth="1"/>
    <col min="11777" max="11777" width="6.85546875" customWidth="1"/>
    <col min="11778" max="11778" width="5" customWidth="1"/>
    <col min="11779" max="11779" width="5.28515625" customWidth="1"/>
    <col min="11780" max="11780" width="15.140625" customWidth="1"/>
    <col min="11781" max="11781" width="14.140625" customWidth="1"/>
    <col min="11782" max="11782" width="15.140625" customWidth="1"/>
    <col min="12032" max="12032" width="33.28515625" customWidth="1"/>
    <col min="12033" max="12033" width="6.85546875" customWidth="1"/>
    <col min="12034" max="12034" width="5" customWidth="1"/>
    <col min="12035" max="12035" width="5.28515625" customWidth="1"/>
    <col min="12036" max="12036" width="15.140625" customWidth="1"/>
    <col min="12037" max="12037" width="14.140625" customWidth="1"/>
    <col min="12038" max="12038" width="15.140625" customWidth="1"/>
    <col min="12288" max="12288" width="33.28515625" customWidth="1"/>
    <col min="12289" max="12289" width="6.85546875" customWidth="1"/>
    <col min="12290" max="12290" width="5" customWidth="1"/>
    <col min="12291" max="12291" width="5.28515625" customWidth="1"/>
    <col min="12292" max="12292" width="15.140625" customWidth="1"/>
    <col min="12293" max="12293" width="14.140625" customWidth="1"/>
    <col min="12294" max="12294" width="15.140625" customWidth="1"/>
    <col min="12544" max="12544" width="33.28515625" customWidth="1"/>
    <col min="12545" max="12545" width="6.85546875" customWidth="1"/>
    <col min="12546" max="12546" width="5" customWidth="1"/>
    <col min="12547" max="12547" width="5.28515625" customWidth="1"/>
    <col min="12548" max="12548" width="15.140625" customWidth="1"/>
    <col min="12549" max="12549" width="14.140625" customWidth="1"/>
    <col min="12550" max="12550" width="15.140625" customWidth="1"/>
    <col min="12800" max="12800" width="33.28515625" customWidth="1"/>
    <col min="12801" max="12801" width="6.85546875" customWidth="1"/>
    <col min="12802" max="12802" width="5" customWidth="1"/>
    <col min="12803" max="12803" width="5.28515625" customWidth="1"/>
    <col min="12804" max="12804" width="15.140625" customWidth="1"/>
    <col min="12805" max="12805" width="14.140625" customWidth="1"/>
    <col min="12806" max="12806" width="15.140625" customWidth="1"/>
    <col min="13056" max="13056" width="33.28515625" customWidth="1"/>
    <col min="13057" max="13057" width="6.85546875" customWidth="1"/>
    <col min="13058" max="13058" width="5" customWidth="1"/>
    <col min="13059" max="13059" width="5.28515625" customWidth="1"/>
    <col min="13060" max="13060" width="15.140625" customWidth="1"/>
    <col min="13061" max="13061" width="14.140625" customWidth="1"/>
    <col min="13062" max="13062" width="15.140625" customWidth="1"/>
    <col min="13312" max="13312" width="33.28515625" customWidth="1"/>
    <col min="13313" max="13313" width="6.85546875" customWidth="1"/>
    <col min="13314" max="13314" width="5" customWidth="1"/>
    <col min="13315" max="13315" width="5.28515625" customWidth="1"/>
    <col min="13316" max="13316" width="15.140625" customWidth="1"/>
    <col min="13317" max="13317" width="14.140625" customWidth="1"/>
    <col min="13318" max="13318" width="15.140625" customWidth="1"/>
    <col min="13568" max="13568" width="33.28515625" customWidth="1"/>
    <col min="13569" max="13569" width="6.85546875" customWidth="1"/>
    <col min="13570" max="13570" width="5" customWidth="1"/>
    <col min="13571" max="13571" width="5.28515625" customWidth="1"/>
    <col min="13572" max="13572" width="15.140625" customWidth="1"/>
    <col min="13573" max="13573" width="14.140625" customWidth="1"/>
    <col min="13574" max="13574" width="15.140625" customWidth="1"/>
    <col min="13824" max="13824" width="33.28515625" customWidth="1"/>
    <col min="13825" max="13825" width="6.85546875" customWidth="1"/>
    <col min="13826" max="13826" width="5" customWidth="1"/>
    <col min="13827" max="13827" width="5.28515625" customWidth="1"/>
    <col min="13828" max="13828" width="15.140625" customWidth="1"/>
    <col min="13829" max="13829" width="14.140625" customWidth="1"/>
    <col min="13830" max="13830" width="15.140625" customWidth="1"/>
    <col min="14080" max="14080" width="33.28515625" customWidth="1"/>
    <col min="14081" max="14081" width="6.85546875" customWidth="1"/>
    <col min="14082" max="14082" width="5" customWidth="1"/>
    <col min="14083" max="14083" width="5.28515625" customWidth="1"/>
    <col min="14084" max="14084" width="15.140625" customWidth="1"/>
    <col min="14085" max="14085" width="14.140625" customWidth="1"/>
    <col min="14086" max="14086" width="15.140625" customWidth="1"/>
    <col min="14336" max="14336" width="33.28515625" customWidth="1"/>
    <col min="14337" max="14337" width="6.85546875" customWidth="1"/>
    <col min="14338" max="14338" width="5" customWidth="1"/>
    <col min="14339" max="14339" width="5.28515625" customWidth="1"/>
    <col min="14340" max="14340" width="15.140625" customWidth="1"/>
    <col min="14341" max="14341" width="14.140625" customWidth="1"/>
    <col min="14342" max="14342" width="15.140625" customWidth="1"/>
    <col min="14592" max="14592" width="33.28515625" customWidth="1"/>
    <col min="14593" max="14593" width="6.85546875" customWidth="1"/>
    <col min="14594" max="14594" width="5" customWidth="1"/>
    <col min="14595" max="14595" width="5.28515625" customWidth="1"/>
    <col min="14596" max="14596" width="15.140625" customWidth="1"/>
    <col min="14597" max="14597" width="14.140625" customWidth="1"/>
    <col min="14598" max="14598" width="15.140625" customWidth="1"/>
    <col min="14848" max="14848" width="33.28515625" customWidth="1"/>
    <col min="14849" max="14849" width="6.85546875" customWidth="1"/>
    <col min="14850" max="14850" width="5" customWidth="1"/>
    <col min="14851" max="14851" width="5.28515625" customWidth="1"/>
    <col min="14852" max="14852" width="15.140625" customWidth="1"/>
    <col min="14853" max="14853" width="14.140625" customWidth="1"/>
    <col min="14854" max="14854" width="15.140625" customWidth="1"/>
    <col min="15104" max="15104" width="33.28515625" customWidth="1"/>
    <col min="15105" max="15105" width="6.85546875" customWidth="1"/>
    <col min="15106" max="15106" width="5" customWidth="1"/>
    <col min="15107" max="15107" width="5.28515625" customWidth="1"/>
    <col min="15108" max="15108" width="15.140625" customWidth="1"/>
    <col min="15109" max="15109" width="14.140625" customWidth="1"/>
    <col min="15110" max="15110" width="15.140625" customWidth="1"/>
    <col min="15360" max="15360" width="33.28515625" customWidth="1"/>
    <col min="15361" max="15361" width="6.85546875" customWidth="1"/>
    <col min="15362" max="15362" width="5" customWidth="1"/>
    <col min="15363" max="15363" width="5.28515625" customWidth="1"/>
    <col min="15364" max="15364" width="15.140625" customWidth="1"/>
    <col min="15365" max="15365" width="14.140625" customWidth="1"/>
    <col min="15366" max="15366" width="15.140625" customWidth="1"/>
    <col min="15616" max="15616" width="33.28515625" customWidth="1"/>
    <col min="15617" max="15617" width="6.85546875" customWidth="1"/>
    <col min="15618" max="15618" width="5" customWidth="1"/>
    <col min="15619" max="15619" width="5.28515625" customWidth="1"/>
    <col min="15620" max="15620" width="15.140625" customWidth="1"/>
    <col min="15621" max="15621" width="14.140625" customWidth="1"/>
    <col min="15622" max="15622" width="15.140625" customWidth="1"/>
    <col min="15872" max="15872" width="33.28515625" customWidth="1"/>
    <col min="15873" max="15873" width="6.85546875" customWidth="1"/>
    <col min="15874" max="15874" width="5" customWidth="1"/>
    <col min="15875" max="15875" width="5.28515625" customWidth="1"/>
    <col min="15876" max="15876" width="15.140625" customWidth="1"/>
    <col min="15877" max="15877" width="14.140625" customWidth="1"/>
    <col min="15878" max="15878" width="15.140625" customWidth="1"/>
    <col min="16128" max="16128" width="33.28515625" customWidth="1"/>
    <col min="16129" max="16129" width="6.85546875" customWidth="1"/>
    <col min="16130" max="16130" width="5" customWidth="1"/>
    <col min="16131" max="16131" width="5.28515625" customWidth="1"/>
    <col min="16132" max="16132" width="15.140625" customWidth="1"/>
    <col min="16133" max="16133" width="14.140625" customWidth="1"/>
    <col min="16134" max="16134" width="15.140625" customWidth="1"/>
  </cols>
  <sheetData>
    <row r="1" spans="1:7" x14ac:dyDescent="0.25">
      <c r="A1" s="86" t="s">
        <v>217</v>
      </c>
      <c r="B1" t="s">
        <v>218</v>
      </c>
      <c r="C1" t="s">
        <v>219</v>
      </c>
      <c r="D1" t="s">
        <v>220</v>
      </c>
      <c r="E1" t="s">
        <v>221</v>
      </c>
      <c r="F1" t="s">
        <v>222</v>
      </c>
      <c r="G1" t="s">
        <v>223</v>
      </c>
    </row>
    <row r="2" spans="1:7" x14ac:dyDescent="0.25">
      <c r="A2" s="86" t="s">
        <v>224</v>
      </c>
      <c r="B2" t="s">
        <v>225</v>
      </c>
      <c r="C2" t="s">
        <v>226</v>
      </c>
      <c r="D2" t="s">
        <v>227</v>
      </c>
      <c r="E2" t="s">
        <v>228</v>
      </c>
      <c r="F2" t="s">
        <v>229</v>
      </c>
      <c r="G2" t="s">
        <v>230</v>
      </c>
    </row>
    <row r="3" spans="1:7" x14ac:dyDescent="0.25">
      <c r="A3" s="86" t="s">
        <v>231</v>
      </c>
      <c r="B3" t="s">
        <v>232</v>
      </c>
      <c r="C3" t="s">
        <v>233</v>
      </c>
      <c r="D3" t="s">
        <v>234</v>
      </c>
      <c r="E3" t="s">
        <v>235</v>
      </c>
      <c r="F3" t="s">
        <v>236</v>
      </c>
      <c r="G3" t="s">
        <v>237</v>
      </c>
    </row>
    <row r="4" spans="1:7" x14ac:dyDescent="0.25">
      <c r="A4" s="86" t="s">
        <v>238</v>
      </c>
      <c r="B4" t="s">
        <v>239</v>
      </c>
      <c r="C4" t="s">
        <v>94</v>
      </c>
      <c r="D4" t="s">
        <v>240</v>
      </c>
      <c r="E4" t="s">
        <v>241</v>
      </c>
      <c r="F4" t="s">
        <v>242</v>
      </c>
      <c r="G4" t="s">
        <v>243</v>
      </c>
    </row>
    <row r="5" spans="1:7" x14ac:dyDescent="0.25">
      <c r="A5" s="86" t="s">
        <v>244</v>
      </c>
      <c r="B5" t="s">
        <v>245</v>
      </c>
      <c r="C5" t="s">
        <v>246</v>
      </c>
      <c r="D5" t="s">
        <v>247</v>
      </c>
      <c r="E5" t="s">
        <v>248</v>
      </c>
      <c r="F5" t="s">
        <v>249</v>
      </c>
      <c r="G5" t="s">
        <v>250</v>
      </c>
    </row>
    <row r="6" spans="1:7" x14ac:dyDescent="0.25">
      <c r="A6" s="86" t="s">
        <v>251</v>
      </c>
      <c r="B6" t="s">
        <v>252</v>
      </c>
      <c r="C6" t="s">
        <v>148</v>
      </c>
      <c r="D6" t="s">
        <v>253</v>
      </c>
      <c r="E6" t="s">
        <v>254</v>
      </c>
      <c r="F6" t="s">
        <v>255</v>
      </c>
      <c r="G6" t="s">
        <v>256</v>
      </c>
    </row>
    <row r="7" spans="1:7" x14ac:dyDescent="0.25">
      <c r="A7" s="86" t="s">
        <v>257</v>
      </c>
      <c r="B7" t="s">
        <v>258</v>
      </c>
      <c r="C7" t="s">
        <v>105</v>
      </c>
      <c r="D7" t="s">
        <v>259</v>
      </c>
      <c r="E7" t="s">
        <v>260</v>
      </c>
      <c r="F7" t="s">
        <v>261</v>
      </c>
      <c r="G7" t="s">
        <v>262</v>
      </c>
    </row>
    <row r="8" spans="1:7" x14ac:dyDescent="0.25">
      <c r="A8" s="86" t="s">
        <v>263</v>
      </c>
      <c r="B8" t="s">
        <v>264</v>
      </c>
      <c r="C8" t="s">
        <v>131</v>
      </c>
      <c r="D8" t="s">
        <v>265</v>
      </c>
      <c r="E8" t="s">
        <v>150</v>
      </c>
      <c r="F8" t="s">
        <v>266</v>
      </c>
      <c r="G8" t="s">
        <v>267</v>
      </c>
    </row>
    <row r="9" spans="1:7" x14ac:dyDescent="0.25">
      <c r="A9" s="86" t="s">
        <v>268</v>
      </c>
      <c r="B9" t="s">
        <v>269</v>
      </c>
      <c r="C9" t="s">
        <v>126</v>
      </c>
      <c r="D9" t="s">
        <v>270</v>
      </c>
      <c r="E9" t="s">
        <v>271</v>
      </c>
      <c r="F9" t="s">
        <v>272</v>
      </c>
      <c r="G9" t="s">
        <v>273</v>
      </c>
    </row>
    <row r="10" spans="1:7" x14ac:dyDescent="0.25">
      <c r="A10" s="86" t="s">
        <v>274</v>
      </c>
      <c r="B10" t="s">
        <v>275</v>
      </c>
      <c r="C10" t="s">
        <v>148</v>
      </c>
      <c r="D10" t="s">
        <v>276</v>
      </c>
      <c r="E10" t="s">
        <v>277</v>
      </c>
      <c r="F10" t="s">
        <v>278</v>
      </c>
      <c r="G10" t="s">
        <v>279</v>
      </c>
    </row>
    <row r="11" spans="1:7" x14ac:dyDescent="0.25">
      <c r="A11" s="86" t="s">
        <v>280</v>
      </c>
      <c r="B11" t="s">
        <v>281</v>
      </c>
      <c r="C11" t="s">
        <v>282</v>
      </c>
      <c r="D11" t="s">
        <v>283</v>
      </c>
      <c r="E11" t="s">
        <v>284</v>
      </c>
      <c r="F11" t="s">
        <v>285</v>
      </c>
      <c r="G11" t="s">
        <v>286</v>
      </c>
    </row>
    <row r="12" spans="1:7" x14ac:dyDescent="0.25">
      <c r="A12" t="s">
        <v>287</v>
      </c>
      <c r="B12" t="s">
        <v>288</v>
      </c>
      <c r="C12" t="s">
        <v>285</v>
      </c>
      <c r="D12" t="s">
        <v>289</v>
      </c>
      <c r="E12" t="s">
        <v>290</v>
      </c>
      <c r="F12" t="s">
        <v>291</v>
      </c>
      <c r="G12" t="s">
        <v>292</v>
      </c>
    </row>
    <row r="13" spans="1:7" x14ac:dyDescent="0.25">
      <c r="A13" t="s">
        <v>293</v>
      </c>
      <c r="B13" t="s">
        <v>94</v>
      </c>
      <c r="C13" t="s">
        <v>294</v>
      </c>
      <c r="D13" t="s">
        <v>121</v>
      </c>
      <c r="E13" t="s">
        <v>121</v>
      </c>
      <c r="F13" t="s">
        <v>295</v>
      </c>
      <c r="G13" t="s">
        <v>296</v>
      </c>
    </row>
    <row r="14" spans="1:7" x14ac:dyDescent="0.25">
      <c r="A14" t="s">
        <v>297</v>
      </c>
      <c r="B14" t="s">
        <v>298</v>
      </c>
      <c r="C14" t="s">
        <v>299</v>
      </c>
      <c r="D14" t="s">
        <v>300</v>
      </c>
      <c r="E14" t="s">
        <v>301</v>
      </c>
      <c r="F14" t="s">
        <v>302</v>
      </c>
      <c r="G14" t="s">
        <v>303</v>
      </c>
    </row>
    <row r="15" spans="1:7" x14ac:dyDescent="0.25">
      <c r="A15" t="s">
        <v>304</v>
      </c>
      <c r="B15" t="s">
        <v>118</v>
      </c>
      <c r="C15" t="s">
        <v>305</v>
      </c>
      <c r="D15" t="s">
        <v>305</v>
      </c>
      <c r="E15" t="s">
        <v>306</v>
      </c>
      <c r="F15" t="s">
        <v>305</v>
      </c>
      <c r="G15" t="s">
        <v>305</v>
      </c>
    </row>
    <row r="16" spans="1:7" x14ac:dyDescent="0.25">
      <c r="A16" t="s">
        <v>307</v>
      </c>
      <c r="B16" t="s">
        <v>118</v>
      </c>
      <c r="C16" t="s">
        <v>305</v>
      </c>
      <c r="D16" t="s">
        <v>305</v>
      </c>
      <c r="E16" t="s">
        <v>306</v>
      </c>
      <c r="F16" t="s">
        <v>305</v>
      </c>
      <c r="G16" t="s">
        <v>305</v>
      </c>
    </row>
    <row r="17" spans="1:7" x14ac:dyDescent="0.25">
      <c r="A17" t="s">
        <v>308</v>
      </c>
      <c r="B17" t="s">
        <v>246</v>
      </c>
      <c r="C17" t="s">
        <v>305</v>
      </c>
      <c r="D17" t="s">
        <v>305</v>
      </c>
      <c r="E17" t="s">
        <v>309</v>
      </c>
      <c r="F17" t="s">
        <v>305</v>
      </c>
      <c r="G17" t="s">
        <v>305</v>
      </c>
    </row>
    <row r="18" spans="1:7" x14ac:dyDescent="0.25">
      <c r="A18" t="s">
        <v>310</v>
      </c>
      <c r="B18" t="s">
        <v>148</v>
      </c>
      <c r="C18" t="s">
        <v>305</v>
      </c>
      <c r="D18" t="s">
        <v>305</v>
      </c>
      <c r="E18" t="s">
        <v>311</v>
      </c>
      <c r="F18" t="s">
        <v>305</v>
      </c>
      <c r="G18" t="s">
        <v>305</v>
      </c>
    </row>
    <row r="19" spans="1:7" x14ac:dyDescent="0.25">
      <c r="A19" t="s">
        <v>312</v>
      </c>
      <c r="B19" t="s">
        <v>140</v>
      </c>
      <c r="C19" t="s">
        <v>305</v>
      </c>
      <c r="D19" t="s">
        <v>305</v>
      </c>
      <c r="E19" t="s">
        <v>313</v>
      </c>
      <c r="F19" t="s">
        <v>305</v>
      </c>
      <c r="G19" t="s">
        <v>305</v>
      </c>
    </row>
    <row r="20" spans="1:7" x14ac:dyDescent="0.25">
      <c r="A20" t="s">
        <v>314</v>
      </c>
      <c r="B20" t="s">
        <v>111</v>
      </c>
      <c r="C20" t="s">
        <v>305</v>
      </c>
      <c r="D20" t="s">
        <v>305</v>
      </c>
      <c r="E20" t="s">
        <v>315</v>
      </c>
      <c r="F20" t="s">
        <v>305</v>
      </c>
      <c r="G20" t="s">
        <v>305</v>
      </c>
    </row>
    <row r="21" spans="1:7" x14ac:dyDescent="0.25">
      <c r="A21" t="s">
        <v>316</v>
      </c>
      <c r="B21" t="s">
        <v>146</v>
      </c>
      <c r="C21" t="s">
        <v>305</v>
      </c>
      <c r="D21" t="s">
        <v>305</v>
      </c>
      <c r="E21" t="s">
        <v>137</v>
      </c>
      <c r="F21" t="s">
        <v>305</v>
      </c>
      <c r="G21" t="s">
        <v>305</v>
      </c>
    </row>
    <row r="22" spans="1:7" x14ac:dyDescent="0.25">
      <c r="A22" t="s">
        <v>317</v>
      </c>
      <c r="B22" t="s">
        <v>318</v>
      </c>
      <c r="C22" t="s">
        <v>97</v>
      </c>
      <c r="D22" t="s">
        <v>121</v>
      </c>
      <c r="E22" t="s">
        <v>319</v>
      </c>
      <c r="F22" t="s">
        <v>320</v>
      </c>
      <c r="G22" t="s">
        <v>321</v>
      </c>
    </row>
    <row r="23" spans="1:7" x14ac:dyDescent="0.25">
      <c r="A23" t="s">
        <v>322</v>
      </c>
      <c r="B23" t="s">
        <v>323</v>
      </c>
      <c r="C23" t="s">
        <v>109</v>
      </c>
      <c r="D23" t="s">
        <v>105</v>
      </c>
      <c r="E23" t="s">
        <v>324</v>
      </c>
      <c r="F23" t="s">
        <v>325</v>
      </c>
      <c r="G23" t="s">
        <v>326</v>
      </c>
    </row>
    <row r="24" spans="1:7" x14ac:dyDescent="0.25">
      <c r="A24" t="s">
        <v>327</v>
      </c>
      <c r="B24" t="s">
        <v>118</v>
      </c>
      <c r="C24" t="s">
        <v>294</v>
      </c>
      <c r="D24" t="s">
        <v>140</v>
      </c>
      <c r="E24" t="s">
        <v>328</v>
      </c>
      <c r="F24" t="s">
        <v>329</v>
      </c>
      <c r="G24" t="s">
        <v>330</v>
      </c>
    </row>
    <row r="25" spans="1:7" x14ac:dyDescent="0.25">
      <c r="A25" t="s">
        <v>331</v>
      </c>
      <c r="B25" t="s">
        <v>105</v>
      </c>
      <c r="C25" t="s">
        <v>305</v>
      </c>
      <c r="D25" t="s">
        <v>305</v>
      </c>
      <c r="E25" t="s">
        <v>332</v>
      </c>
      <c r="F25" t="s">
        <v>305</v>
      </c>
      <c r="G25" t="s">
        <v>305</v>
      </c>
    </row>
    <row r="26" spans="1:7" x14ac:dyDescent="0.25">
      <c r="A26" t="s">
        <v>333</v>
      </c>
      <c r="B26" t="s">
        <v>246</v>
      </c>
      <c r="C26" t="s">
        <v>92</v>
      </c>
      <c r="D26" t="s">
        <v>99</v>
      </c>
      <c r="E26" t="s">
        <v>313</v>
      </c>
      <c r="F26" t="s">
        <v>334</v>
      </c>
      <c r="G26" t="s">
        <v>335</v>
      </c>
    </row>
    <row r="27" spans="1:7" x14ac:dyDescent="0.25">
      <c r="A27" t="s">
        <v>336</v>
      </c>
      <c r="B27" t="s">
        <v>337</v>
      </c>
      <c r="C27" t="s">
        <v>305</v>
      </c>
      <c r="D27" t="s">
        <v>305</v>
      </c>
      <c r="E27" t="s">
        <v>338</v>
      </c>
      <c r="F27" t="s">
        <v>305</v>
      </c>
      <c r="G27" t="s">
        <v>305</v>
      </c>
    </row>
    <row r="28" spans="1:7" x14ac:dyDescent="0.25">
      <c r="A28" t="s">
        <v>339</v>
      </c>
      <c r="B28" t="s">
        <v>148</v>
      </c>
      <c r="C28" t="s">
        <v>340</v>
      </c>
      <c r="D28" t="s">
        <v>143</v>
      </c>
      <c r="E28" t="s">
        <v>341</v>
      </c>
      <c r="F28" t="s">
        <v>342</v>
      </c>
      <c r="G28" t="s">
        <v>229</v>
      </c>
    </row>
    <row r="29" spans="1:7" x14ac:dyDescent="0.25">
      <c r="A29" t="s">
        <v>343</v>
      </c>
      <c r="B29" t="s">
        <v>135</v>
      </c>
      <c r="C29" t="s">
        <v>285</v>
      </c>
      <c r="D29" t="s">
        <v>111</v>
      </c>
      <c r="E29" t="s">
        <v>286</v>
      </c>
      <c r="F29" t="s">
        <v>294</v>
      </c>
      <c r="G29" t="s">
        <v>344</v>
      </c>
    </row>
    <row r="30" spans="1:7" x14ac:dyDescent="0.25">
      <c r="A30" t="s">
        <v>345</v>
      </c>
      <c r="B30" t="s">
        <v>126</v>
      </c>
      <c r="C30" t="s">
        <v>294</v>
      </c>
      <c r="D30" t="s">
        <v>337</v>
      </c>
      <c r="E30" t="s">
        <v>346</v>
      </c>
      <c r="F30" t="s">
        <v>329</v>
      </c>
      <c r="G30" t="s">
        <v>338</v>
      </c>
    </row>
    <row r="31" spans="1:7" x14ac:dyDescent="0.25">
      <c r="A31" t="s">
        <v>347</v>
      </c>
      <c r="B31" t="s">
        <v>137</v>
      </c>
      <c r="C31" t="s">
        <v>294</v>
      </c>
      <c r="D31" t="s">
        <v>109</v>
      </c>
      <c r="E31" t="s">
        <v>348</v>
      </c>
      <c r="F31" t="s">
        <v>329</v>
      </c>
      <c r="G31" t="s">
        <v>349</v>
      </c>
    </row>
    <row r="32" spans="1:7" x14ac:dyDescent="0.25">
      <c r="A32" t="s">
        <v>350</v>
      </c>
      <c r="B32" t="s">
        <v>351</v>
      </c>
      <c r="C32" t="s">
        <v>352</v>
      </c>
      <c r="D32" t="s">
        <v>353</v>
      </c>
      <c r="E32" t="s">
        <v>354</v>
      </c>
      <c r="F32" t="s">
        <v>294</v>
      </c>
      <c r="G32" t="s">
        <v>355</v>
      </c>
    </row>
    <row r="33" spans="1:7" x14ac:dyDescent="0.25">
      <c r="A33" t="s">
        <v>356</v>
      </c>
      <c r="B33" t="s">
        <v>357</v>
      </c>
      <c r="C33" t="s">
        <v>358</v>
      </c>
      <c r="D33" t="s">
        <v>359</v>
      </c>
      <c r="E33" t="s">
        <v>360</v>
      </c>
      <c r="F33" t="s">
        <v>361</v>
      </c>
      <c r="G33" t="s">
        <v>362</v>
      </c>
    </row>
    <row r="34" spans="1:7" x14ac:dyDescent="0.25">
      <c r="A34" t="s">
        <v>363</v>
      </c>
      <c r="B34" t="s">
        <v>364</v>
      </c>
      <c r="C34" t="s">
        <v>101</v>
      </c>
      <c r="D34" t="s">
        <v>365</v>
      </c>
      <c r="E34" t="s">
        <v>366</v>
      </c>
      <c r="F34" t="s">
        <v>367</v>
      </c>
      <c r="G34" t="s">
        <v>368</v>
      </c>
    </row>
    <row r="35" spans="1:7" x14ac:dyDescent="0.25">
      <c r="A35" t="s">
        <v>369</v>
      </c>
      <c r="B35" t="s">
        <v>370</v>
      </c>
      <c r="C35" t="s">
        <v>95</v>
      </c>
      <c r="D35" t="s">
        <v>258</v>
      </c>
      <c r="E35" t="s">
        <v>371</v>
      </c>
      <c r="F35" t="s">
        <v>372</v>
      </c>
      <c r="G35" t="s">
        <v>373</v>
      </c>
    </row>
    <row r="36" spans="1:7" x14ac:dyDescent="0.25">
      <c r="A36" t="s">
        <v>374</v>
      </c>
      <c r="B36" t="s">
        <v>375</v>
      </c>
      <c r="C36" t="s">
        <v>97</v>
      </c>
      <c r="D36" t="s">
        <v>376</v>
      </c>
      <c r="E36" t="s">
        <v>377</v>
      </c>
      <c r="F36" t="s">
        <v>378</v>
      </c>
      <c r="G36" t="s">
        <v>379</v>
      </c>
    </row>
    <row r="37" spans="1:7" x14ac:dyDescent="0.25">
      <c r="A37" t="s">
        <v>380</v>
      </c>
      <c r="B37" t="s">
        <v>381</v>
      </c>
      <c r="C37" t="s">
        <v>382</v>
      </c>
      <c r="D37" t="s">
        <v>383</v>
      </c>
      <c r="E37" t="s">
        <v>384</v>
      </c>
      <c r="F37" t="s">
        <v>385</v>
      </c>
      <c r="G37" t="s">
        <v>386</v>
      </c>
    </row>
    <row r="38" spans="1:7" x14ac:dyDescent="0.25">
      <c r="A38" t="s">
        <v>387</v>
      </c>
      <c r="B38" t="s">
        <v>388</v>
      </c>
      <c r="C38" t="s">
        <v>95</v>
      </c>
      <c r="D38" t="s">
        <v>389</v>
      </c>
      <c r="E38" t="s">
        <v>390</v>
      </c>
      <c r="F38" t="s">
        <v>391</v>
      </c>
      <c r="G38" t="s">
        <v>392</v>
      </c>
    </row>
    <row r="39" spans="1:7" x14ac:dyDescent="0.25">
      <c r="A39" t="s">
        <v>393</v>
      </c>
      <c r="B39" t="s">
        <v>381</v>
      </c>
      <c r="C39" t="s">
        <v>352</v>
      </c>
      <c r="D39" t="s">
        <v>383</v>
      </c>
      <c r="E39" t="s">
        <v>394</v>
      </c>
      <c r="F39" t="s">
        <v>395</v>
      </c>
      <c r="G39" t="s">
        <v>118</v>
      </c>
    </row>
    <row r="40" spans="1:7" x14ac:dyDescent="0.25">
      <c r="A40" t="s">
        <v>396</v>
      </c>
      <c r="B40" t="s">
        <v>370</v>
      </c>
      <c r="C40" t="s">
        <v>352</v>
      </c>
      <c r="D40" t="s">
        <v>397</v>
      </c>
      <c r="E40" t="s">
        <v>398</v>
      </c>
      <c r="F40" t="s">
        <v>395</v>
      </c>
      <c r="G40" t="s">
        <v>99</v>
      </c>
    </row>
    <row r="41" spans="1:7" x14ac:dyDescent="0.25">
      <c r="A41" t="s">
        <v>399</v>
      </c>
      <c r="B41" t="s">
        <v>400</v>
      </c>
      <c r="C41" t="s">
        <v>382</v>
      </c>
      <c r="D41" t="s">
        <v>401</v>
      </c>
      <c r="E41" t="s">
        <v>402</v>
      </c>
      <c r="F41" t="s">
        <v>403</v>
      </c>
      <c r="G41" t="s">
        <v>148</v>
      </c>
    </row>
    <row r="42" spans="1:7" x14ac:dyDescent="0.25">
      <c r="A42" t="s">
        <v>404</v>
      </c>
      <c r="B42" t="s">
        <v>405</v>
      </c>
      <c r="C42" t="s">
        <v>95</v>
      </c>
      <c r="D42" t="s">
        <v>406</v>
      </c>
      <c r="E42" t="s">
        <v>407</v>
      </c>
      <c r="F42" t="s">
        <v>329</v>
      </c>
      <c r="G42" t="s">
        <v>408</v>
      </c>
    </row>
    <row r="43" spans="1:7" x14ac:dyDescent="0.25">
      <c r="A43" t="s">
        <v>409</v>
      </c>
      <c r="B43" t="s">
        <v>410</v>
      </c>
      <c r="C43" t="s">
        <v>411</v>
      </c>
      <c r="D43" t="s">
        <v>233</v>
      </c>
      <c r="E43" t="s">
        <v>335</v>
      </c>
      <c r="F43" t="s">
        <v>412</v>
      </c>
      <c r="G43" t="s">
        <v>413</v>
      </c>
    </row>
    <row r="44" spans="1:7" x14ac:dyDescent="0.25">
      <c r="A44" t="s">
        <v>414</v>
      </c>
      <c r="B44" t="s">
        <v>415</v>
      </c>
      <c r="C44" t="s">
        <v>97</v>
      </c>
      <c r="D44" t="s">
        <v>416</v>
      </c>
      <c r="E44" t="s">
        <v>417</v>
      </c>
      <c r="F44" t="s">
        <v>418</v>
      </c>
      <c r="G44" t="s">
        <v>419</v>
      </c>
    </row>
    <row r="45" spans="1:7" x14ac:dyDescent="0.25">
      <c r="A45" t="s">
        <v>420</v>
      </c>
      <c r="B45" t="s">
        <v>421</v>
      </c>
      <c r="C45" t="s">
        <v>411</v>
      </c>
      <c r="D45" t="s">
        <v>422</v>
      </c>
      <c r="E45" t="s">
        <v>330</v>
      </c>
      <c r="F45" t="s">
        <v>412</v>
      </c>
      <c r="G45" t="s">
        <v>423</v>
      </c>
    </row>
    <row r="46" spans="1:7" x14ac:dyDescent="0.25">
      <c r="A46" t="s">
        <v>424</v>
      </c>
      <c r="B46" t="s">
        <v>233</v>
      </c>
      <c r="C46" t="s">
        <v>425</v>
      </c>
      <c r="D46" t="s">
        <v>94</v>
      </c>
      <c r="E46" t="s">
        <v>426</v>
      </c>
      <c r="F46" t="s">
        <v>427</v>
      </c>
      <c r="G46" t="s">
        <v>428</v>
      </c>
    </row>
    <row r="47" spans="1:7" x14ac:dyDescent="0.25">
      <c r="A47" t="s">
        <v>429</v>
      </c>
      <c r="B47" t="s">
        <v>430</v>
      </c>
      <c r="C47" t="s">
        <v>128</v>
      </c>
      <c r="D47" t="s">
        <v>362</v>
      </c>
      <c r="E47" t="s">
        <v>146</v>
      </c>
      <c r="F47" t="s">
        <v>431</v>
      </c>
      <c r="G47" t="s">
        <v>432</v>
      </c>
    </row>
    <row r="48" spans="1:7" x14ac:dyDescent="0.25">
      <c r="A48" t="s">
        <v>433</v>
      </c>
      <c r="B48" t="s">
        <v>434</v>
      </c>
      <c r="C48" t="s">
        <v>137</v>
      </c>
      <c r="D48" t="s">
        <v>435</v>
      </c>
      <c r="E48" t="s">
        <v>436</v>
      </c>
      <c r="F48" t="s">
        <v>437</v>
      </c>
      <c r="G48" t="s">
        <v>267</v>
      </c>
    </row>
    <row r="49" spans="1:7" x14ac:dyDescent="0.25">
      <c r="A49" t="s">
        <v>438</v>
      </c>
      <c r="B49" t="s">
        <v>439</v>
      </c>
      <c r="C49" t="s">
        <v>101</v>
      </c>
      <c r="D49" t="s">
        <v>440</v>
      </c>
      <c r="E49" t="s">
        <v>441</v>
      </c>
      <c r="F49" t="s">
        <v>442</v>
      </c>
      <c r="G49" t="s">
        <v>321</v>
      </c>
    </row>
    <row r="50" spans="1:7" x14ac:dyDescent="0.25">
      <c r="A50" t="s">
        <v>443</v>
      </c>
      <c r="B50" t="s">
        <v>444</v>
      </c>
      <c r="C50" t="s">
        <v>445</v>
      </c>
      <c r="D50" t="s">
        <v>446</v>
      </c>
      <c r="E50" t="s">
        <v>447</v>
      </c>
      <c r="F50" t="s">
        <v>448</v>
      </c>
      <c r="G50" t="s">
        <v>449</v>
      </c>
    </row>
    <row r="51" spans="1:7" x14ac:dyDescent="0.25">
      <c r="A51" t="s">
        <v>450</v>
      </c>
      <c r="B51" t="s">
        <v>292</v>
      </c>
      <c r="C51" t="s">
        <v>93</v>
      </c>
      <c r="D51" t="s">
        <v>300</v>
      </c>
      <c r="E51" t="s">
        <v>341</v>
      </c>
      <c r="F51" t="s">
        <v>451</v>
      </c>
      <c r="G51" t="s">
        <v>452</v>
      </c>
    </row>
    <row r="52" spans="1:7" x14ac:dyDescent="0.25">
      <c r="A52" t="s">
        <v>453</v>
      </c>
      <c r="B52" t="s">
        <v>454</v>
      </c>
      <c r="C52" t="s">
        <v>101</v>
      </c>
      <c r="D52" t="s">
        <v>455</v>
      </c>
      <c r="E52" t="s">
        <v>456</v>
      </c>
      <c r="F52" t="s">
        <v>457</v>
      </c>
      <c r="G52" t="s">
        <v>300</v>
      </c>
    </row>
    <row r="53" spans="1:7" x14ac:dyDescent="0.25">
      <c r="A53" t="s">
        <v>458</v>
      </c>
      <c r="B53" t="s">
        <v>459</v>
      </c>
      <c r="C53" t="s">
        <v>337</v>
      </c>
      <c r="D53" t="s">
        <v>460</v>
      </c>
      <c r="E53" t="s">
        <v>250</v>
      </c>
      <c r="F53" t="s">
        <v>461</v>
      </c>
      <c r="G53" t="s">
        <v>462</v>
      </c>
    </row>
    <row r="54" spans="1:7" x14ac:dyDescent="0.25">
      <c r="A54" t="s">
        <v>463</v>
      </c>
      <c r="B54" t="s">
        <v>464</v>
      </c>
      <c r="C54" t="s">
        <v>332</v>
      </c>
      <c r="D54" t="s">
        <v>465</v>
      </c>
      <c r="E54" t="s">
        <v>466</v>
      </c>
      <c r="F54" t="s">
        <v>467</v>
      </c>
      <c r="G54" t="s">
        <v>468</v>
      </c>
    </row>
    <row r="55" spans="1:7" x14ac:dyDescent="0.25">
      <c r="A55" t="s">
        <v>469</v>
      </c>
      <c r="B55" t="s">
        <v>470</v>
      </c>
      <c r="C55" t="s">
        <v>97</v>
      </c>
      <c r="D55" t="s">
        <v>471</v>
      </c>
      <c r="E55" t="s">
        <v>284</v>
      </c>
      <c r="F55" t="s">
        <v>472</v>
      </c>
      <c r="G55" t="s">
        <v>473</v>
      </c>
    </row>
    <row r="56" spans="1:7" x14ac:dyDescent="0.25">
      <c r="A56" t="s">
        <v>474</v>
      </c>
      <c r="B56" t="s">
        <v>475</v>
      </c>
      <c r="C56" t="s">
        <v>425</v>
      </c>
      <c r="D56" t="s">
        <v>476</v>
      </c>
      <c r="E56" t="s">
        <v>477</v>
      </c>
      <c r="F56" t="s">
        <v>391</v>
      </c>
      <c r="G56" t="s">
        <v>328</v>
      </c>
    </row>
    <row r="57" spans="1:7" x14ac:dyDescent="0.25">
      <c r="A57" t="s">
        <v>478</v>
      </c>
      <c r="B57" t="s">
        <v>479</v>
      </c>
      <c r="C57" t="s">
        <v>109</v>
      </c>
      <c r="D57" t="s">
        <v>480</v>
      </c>
      <c r="E57" t="s">
        <v>481</v>
      </c>
      <c r="F57" t="s">
        <v>482</v>
      </c>
      <c r="G57" t="s">
        <v>483</v>
      </c>
    </row>
    <row r="58" spans="1:7" x14ac:dyDescent="0.25">
      <c r="A58" t="s">
        <v>484</v>
      </c>
      <c r="B58" t="s">
        <v>485</v>
      </c>
      <c r="C58" t="s">
        <v>425</v>
      </c>
      <c r="D58" t="s">
        <v>486</v>
      </c>
      <c r="E58" t="s">
        <v>487</v>
      </c>
      <c r="F58" t="s">
        <v>391</v>
      </c>
      <c r="G58" t="s">
        <v>488</v>
      </c>
    </row>
    <row r="59" spans="1:7" x14ac:dyDescent="0.25">
      <c r="A59" t="s">
        <v>489</v>
      </c>
      <c r="B59" t="s">
        <v>480</v>
      </c>
      <c r="C59" t="s">
        <v>113</v>
      </c>
      <c r="D59" t="s">
        <v>490</v>
      </c>
      <c r="E59" t="s">
        <v>111</v>
      </c>
      <c r="F59" t="s">
        <v>491</v>
      </c>
      <c r="G59" t="s">
        <v>492</v>
      </c>
    </row>
    <row r="60" spans="1:7" x14ac:dyDescent="0.25">
      <c r="A60" t="s">
        <v>493</v>
      </c>
      <c r="B60" t="s">
        <v>494</v>
      </c>
      <c r="C60" t="s">
        <v>95</v>
      </c>
      <c r="D60" t="s">
        <v>495</v>
      </c>
      <c r="E60" t="s">
        <v>496</v>
      </c>
      <c r="F60" t="s">
        <v>497</v>
      </c>
      <c r="G60" t="s">
        <v>498</v>
      </c>
    </row>
    <row r="61" spans="1:7" x14ac:dyDescent="0.25">
      <c r="A61" t="s">
        <v>499</v>
      </c>
      <c r="B61" t="s">
        <v>500</v>
      </c>
      <c r="C61" t="s">
        <v>97</v>
      </c>
      <c r="D61" t="s">
        <v>501</v>
      </c>
      <c r="E61" t="s">
        <v>502</v>
      </c>
      <c r="F61" t="s">
        <v>472</v>
      </c>
      <c r="G61" t="s">
        <v>503</v>
      </c>
    </row>
    <row r="62" spans="1:7" x14ac:dyDescent="0.25">
      <c r="A62" t="s">
        <v>504</v>
      </c>
      <c r="B62" t="s">
        <v>505</v>
      </c>
      <c r="C62" t="s">
        <v>506</v>
      </c>
      <c r="D62" t="s">
        <v>507</v>
      </c>
      <c r="E62" t="s">
        <v>508</v>
      </c>
      <c r="F62" t="s">
        <v>509</v>
      </c>
      <c r="G62" t="s">
        <v>510</v>
      </c>
    </row>
    <row r="63" spans="1:7" x14ac:dyDescent="0.25">
      <c r="A63" t="s">
        <v>511</v>
      </c>
      <c r="B63" t="s">
        <v>512</v>
      </c>
      <c r="C63" t="s">
        <v>513</v>
      </c>
      <c r="D63" t="s">
        <v>514</v>
      </c>
      <c r="E63" t="s">
        <v>515</v>
      </c>
      <c r="F63" t="s">
        <v>315</v>
      </c>
      <c r="G63" t="s">
        <v>516</v>
      </c>
    </row>
    <row r="64" spans="1:7" x14ac:dyDescent="0.25">
      <c r="A64" t="s">
        <v>517</v>
      </c>
      <c r="B64" t="s">
        <v>518</v>
      </c>
      <c r="C64" t="s">
        <v>519</v>
      </c>
      <c r="D64" t="s">
        <v>520</v>
      </c>
      <c r="E64" t="s">
        <v>521</v>
      </c>
      <c r="F64" t="s">
        <v>335</v>
      </c>
      <c r="G64" t="s">
        <v>522</v>
      </c>
    </row>
    <row r="65" spans="1:7" x14ac:dyDescent="0.25">
      <c r="A65" t="s">
        <v>523</v>
      </c>
      <c r="B65" t="s">
        <v>524</v>
      </c>
      <c r="C65" t="s">
        <v>525</v>
      </c>
      <c r="D65" t="s">
        <v>526</v>
      </c>
      <c r="E65" t="s">
        <v>527</v>
      </c>
      <c r="F65" t="s">
        <v>426</v>
      </c>
      <c r="G65" t="s">
        <v>528</v>
      </c>
    </row>
    <row r="66" spans="1:7" x14ac:dyDescent="0.25">
      <c r="A66" t="s">
        <v>529</v>
      </c>
      <c r="B66" t="s">
        <v>530</v>
      </c>
      <c r="C66" t="s">
        <v>531</v>
      </c>
      <c r="D66" t="s">
        <v>532</v>
      </c>
      <c r="E66" t="s">
        <v>533</v>
      </c>
      <c r="F66" t="s">
        <v>534</v>
      </c>
      <c r="G66" t="s">
        <v>535</v>
      </c>
    </row>
    <row r="67" spans="1:7" x14ac:dyDescent="0.25">
      <c r="A67" t="s">
        <v>536</v>
      </c>
      <c r="B67" t="s">
        <v>537</v>
      </c>
      <c r="C67" t="s">
        <v>460</v>
      </c>
      <c r="D67" t="s">
        <v>538</v>
      </c>
      <c r="E67" t="s">
        <v>539</v>
      </c>
      <c r="F67" t="s">
        <v>540</v>
      </c>
      <c r="G67" t="s">
        <v>541</v>
      </c>
    </row>
    <row r="68" spans="1:7" x14ac:dyDescent="0.25">
      <c r="A68" t="s">
        <v>542</v>
      </c>
      <c r="B68" t="s">
        <v>543</v>
      </c>
      <c r="C68" t="s">
        <v>544</v>
      </c>
      <c r="D68" t="s">
        <v>545</v>
      </c>
      <c r="E68" t="s">
        <v>546</v>
      </c>
      <c r="F68" t="s">
        <v>547</v>
      </c>
      <c r="G68" t="s">
        <v>373</v>
      </c>
    </row>
    <row r="69" spans="1:7" x14ac:dyDescent="0.25">
      <c r="A69" t="s">
        <v>548</v>
      </c>
      <c r="B69" t="s">
        <v>549</v>
      </c>
      <c r="C69" t="s">
        <v>550</v>
      </c>
      <c r="D69" t="s">
        <v>551</v>
      </c>
      <c r="E69" t="s">
        <v>552</v>
      </c>
      <c r="F69" t="s">
        <v>553</v>
      </c>
      <c r="G69" t="s">
        <v>554</v>
      </c>
    </row>
    <row r="70" spans="1:7" x14ac:dyDescent="0.25">
      <c r="A70" t="s">
        <v>555</v>
      </c>
      <c r="B70" t="s">
        <v>556</v>
      </c>
      <c r="C70" t="s">
        <v>557</v>
      </c>
      <c r="D70" t="s">
        <v>558</v>
      </c>
      <c r="E70" t="s">
        <v>559</v>
      </c>
      <c r="F70" t="s">
        <v>560</v>
      </c>
      <c r="G70" t="s">
        <v>561</v>
      </c>
    </row>
    <row r="71" spans="1:7" x14ac:dyDescent="0.25">
      <c r="A71" t="s">
        <v>562</v>
      </c>
      <c r="B71" t="s">
        <v>563</v>
      </c>
      <c r="C71" t="s">
        <v>564</v>
      </c>
      <c r="D71" t="s">
        <v>565</v>
      </c>
      <c r="E71" t="s">
        <v>566</v>
      </c>
      <c r="F71" t="s">
        <v>338</v>
      </c>
      <c r="G71" t="s">
        <v>567</v>
      </c>
    </row>
    <row r="72" spans="1:7" x14ac:dyDescent="0.25">
      <c r="A72" t="s">
        <v>568</v>
      </c>
      <c r="B72" t="s">
        <v>569</v>
      </c>
      <c r="C72" t="s">
        <v>97</v>
      </c>
      <c r="D72" t="s">
        <v>400</v>
      </c>
      <c r="E72" t="s">
        <v>570</v>
      </c>
      <c r="F72" t="s">
        <v>329</v>
      </c>
      <c r="G72" t="s">
        <v>571</v>
      </c>
    </row>
    <row r="73" spans="1:7" x14ac:dyDescent="0.25">
      <c r="A73" t="s">
        <v>572</v>
      </c>
      <c r="B73" t="s">
        <v>573</v>
      </c>
      <c r="C73" t="s">
        <v>128</v>
      </c>
      <c r="D73" t="s">
        <v>574</v>
      </c>
      <c r="E73" t="s">
        <v>571</v>
      </c>
      <c r="F73" t="s">
        <v>457</v>
      </c>
      <c r="G73" t="s">
        <v>575</v>
      </c>
    </row>
    <row r="74" spans="1:7" x14ac:dyDescent="0.25">
      <c r="A74" t="s">
        <v>576</v>
      </c>
      <c r="B74" t="s">
        <v>406</v>
      </c>
      <c r="C74" t="s">
        <v>93</v>
      </c>
      <c r="D74" t="s">
        <v>577</v>
      </c>
      <c r="E74" t="s">
        <v>282</v>
      </c>
      <c r="F74" t="s">
        <v>342</v>
      </c>
      <c r="G74" t="s">
        <v>578</v>
      </c>
    </row>
    <row r="75" spans="1:7" x14ac:dyDescent="0.25">
      <c r="A75" t="s">
        <v>579</v>
      </c>
      <c r="B75" t="s">
        <v>580</v>
      </c>
      <c r="C75" t="s">
        <v>299</v>
      </c>
      <c r="D75" t="s">
        <v>421</v>
      </c>
      <c r="E75" t="s">
        <v>581</v>
      </c>
      <c r="F75" t="s">
        <v>472</v>
      </c>
      <c r="G75" t="s">
        <v>582</v>
      </c>
    </row>
    <row r="76" spans="1:7" x14ac:dyDescent="0.25">
      <c r="A76" t="s">
        <v>583</v>
      </c>
      <c r="B76" t="s">
        <v>584</v>
      </c>
      <c r="C76" t="s">
        <v>97</v>
      </c>
      <c r="D76" t="s">
        <v>585</v>
      </c>
      <c r="E76" t="s">
        <v>413</v>
      </c>
      <c r="F76" t="s">
        <v>329</v>
      </c>
      <c r="G76" t="s">
        <v>586</v>
      </c>
    </row>
    <row r="77" spans="1:7" x14ac:dyDescent="0.25">
      <c r="A77" t="s">
        <v>587</v>
      </c>
      <c r="B77" t="s">
        <v>588</v>
      </c>
      <c r="C77" t="s">
        <v>340</v>
      </c>
      <c r="D77" t="s">
        <v>115</v>
      </c>
      <c r="E77" t="s">
        <v>589</v>
      </c>
      <c r="F77" t="s">
        <v>590</v>
      </c>
      <c r="G77" t="s">
        <v>97</v>
      </c>
    </row>
    <row r="78" spans="1:7" x14ac:dyDescent="0.25">
      <c r="A78" t="s">
        <v>591</v>
      </c>
      <c r="B78" t="s">
        <v>592</v>
      </c>
      <c r="C78" t="s">
        <v>95</v>
      </c>
      <c r="D78" t="s">
        <v>593</v>
      </c>
      <c r="E78" t="s">
        <v>123</v>
      </c>
      <c r="F78" t="s">
        <v>594</v>
      </c>
      <c r="G78" t="s">
        <v>595</v>
      </c>
    </row>
    <row r="79" spans="1:7" x14ac:dyDescent="0.25">
      <c r="A79" t="s">
        <v>596</v>
      </c>
      <c r="B79" t="s">
        <v>410</v>
      </c>
      <c r="C79" t="s">
        <v>93</v>
      </c>
      <c r="D79" t="s">
        <v>597</v>
      </c>
      <c r="E79" t="s">
        <v>598</v>
      </c>
      <c r="F79" t="s">
        <v>342</v>
      </c>
      <c r="G79" t="s">
        <v>599</v>
      </c>
    </row>
    <row r="80" spans="1:7" x14ac:dyDescent="0.25">
      <c r="A80" t="s">
        <v>600</v>
      </c>
      <c r="B80" t="s">
        <v>601</v>
      </c>
      <c r="C80" t="s">
        <v>340</v>
      </c>
      <c r="D80" t="s">
        <v>323</v>
      </c>
      <c r="E80" t="s">
        <v>602</v>
      </c>
      <c r="F80" t="s">
        <v>590</v>
      </c>
      <c r="G80" t="s">
        <v>603</v>
      </c>
    </row>
    <row r="81" spans="1:7" x14ac:dyDescent="0.25">
      <c r="A81" t="s">
        <v>604</v>
      </c>
      <c r="B81" t="s">
        <v>593</v>
      </c>
      <c r="C81" t="s">
        <v>128</v>
      </c>
      <c r="D81" t="s">
        <v>126</v>
      </c>
      <c r="E81" t="s">
        <v>595</v>
      </c>
      <c r="F81" t="s">
        <v>457</v>
      </c>
      <c r="G81" t="s">
        <v>92</v>
      </c>
    </row>
    <row r="82" spans="1:7" x14ac:dyDescent="0.25">
      <c r="A82" t="s">
        <v>605</v>
      </c>
      <c r="B82" t="s">
        <v>606</v>
      </c>
      <c r="C82" t="s">
        <v>607</v>
      </c>
      <c r="D82" t="s">
        <v>608</v>
      </c>
      <c r="E82" t="s">
        <v>609</v>
      </c>
      <c r="F82" t="s">
        <v>610</v>
      </c>
      <c r="G82" t="s">
        <v>611</v>
      </c>
    </row>
    <row r="83" spans="1:7" x14ac:dyDescent="0.25">
      <c r="A83" t="s">
        <v>612</v>
      </c>
      <c r="B83" t="s">
        <v>613</v>
      </c>
      <c r="C83" t="s">
        <v>415</v>
      </c>
      <c r="D83" t="s">
        <v>614</v>
      </c>
      <c r="E83" t="s">
        <v>615</v>
      </c>
      <c r="F83" t="s">
        <v>249</v>
      </c>
      <c r="G83" t="s">
        <v>323</v>
      </c>
    </row>
    <row r="84" spans="1:7" x14ac:dyDescent="0.25">
      <c r="A84" t="s">
        <v>616</v>
      </c>
      <c r="B84" t="s">
        <v>617</v>
      </c>
      <c r="C84" t="s">
        <v>410</v>
      </c>
      <c r="D84" t="s">
        <v>618</v>
      </c>
      <c r="E84" t="s">
        <v>597</v>
      </c>
      <c r="F84" t="s">
        <v>619</v>
      </c>
      <c r="G84" t="s">
        <v>620</v>
      </c>
    </row>
    <row r="85" spans="1:7" x14ac:dyDescent="0.25">
      <c r="A85" t="s">
        <v>621</v>
      </c>
      <c r="B85" t="s">
        <v>622</v>
      </c>
      <c r="C85" t="s">
        <v>623</v>
      </c>
      <c r="D85" t="s">
        <v>624</v>
      </c>
      <c r="E85" t="s">
        <v>625</v>
      </c>
      <c r="F85" t="s">
        <v>428</v>
      </c>
      <c r="G85" t="s">
        <v>441</v>
      </c>
    </row>
    <row r="86" spans="1:7" x14ac:dyDescent="0.25">
      <c r="A86" t="s">
        <v>626</v>
      </c>
      <c r="B86" t="s">
        <v>618</v>
      </c>
      <c r="C86" t="s">
        <v>627</v>
      </c>
      <c r="D86" t="s">
        <v>628</v>
      </c>
      <c r="E86" t="s">
        <v>629</v>
      </c>
      <c r="F86" t="s">
        <v>109</v>
      </c>
      <c r="G86" t="s">
        <v>630</v>
      </c>
    </row>
    <row r="87" spans="1:7" x14ac:dyDescent="0.25">
      <c r="A87" t="s">
        <v>631</v>
      </c>
      <c r="B87" t="s">
        <v>232</v>
      </c>
      <c r="C87" t="s">
        <v>226</v>
      </c>
      <c r="D87" t="s">
        <v>557</v>
      </c>
      <c r="E87" t="s">
        <v>271</v>
      </c>
      <c r="F87" t="s">
        <v>632</v>
      </c>
      <c r="G87" t="s">
        <v>633</v>
      </c>
    </row>
    <row r="88" spans="1:7" x14ac:dyDescent="0.25">
      <c r="A88" t="s">
        <v>634</v>
      </c>
      <c r="B88" t="s">
        <v>635</v>
      </c>
      <c r="C88" t="s">
        <v>577</v>
      </c>
      <c r="D88" t="s">
        <v>624</v>
      </c>
      <c r="E88" t="s">
        <v>636</v>
      </c>
      <c r="F88" t="s">
        <v>637</v>
      </c>
      <c r="G88" t="s">
        <v>638</v>
      </c>
    </row>
    <row r="89" spans="1:7" x14ac:dyDescent="0.25">
      <c r="A89" t="s">
        <v>639</v>
      </c>
      <c r="B89" t="s">
        <v>640</v>
      </c>
      <c r="C89" t="s">
        <v>573</v>
      </c>
      <c r="D89" t="s">
        <v>460</v>
      </c>
      <c r="E89" t="s">
        <v>641</v>
      </c>
      <c r="F89" t="s">
        <v>426</v>
      </c>
      <c r="G89" t="s">
        <v>642</v>
      </c>
    </row>
    <row r="90" spans="1:7" x14ac:dyDescent="0.25">
      <c r="A90" t="s">
        <v>643</v>
      </c>
      <c r="B90" t="s">
        <v>644</v>
      </c>
      <c r="C90" t="s">
        <v>645</v>
      </c>
      <c r="D90" t="s">
        <v>351</v>
      </c>
      <c r="E90" t="s">
        <v>646</v>
      </c>
      <c r="F90" t="s">
        <v>647</v>
      </c>
      <c r="G90" t="s">
        <v>648</v>
      </c>
    </row>
    <row r="91" spans="1:7" x14ac:dyDescent="0.25">
      <c r="A91" t="s">
        <v>649</v>
      </c>
      <c r="B91" t="s">
        <v>650</v>
      </c>
      <c r="C91" t="s">
        <v>276</v>
      </c>
      <c r="D91" t="s">
        <v>651</v>
      </c>
      <c r="E91" t="s">
        <v>121</v>
      </c>
      <c r="F91" t="s">
        <v>652</v>
      </c>
      <c r="G91" t="s">
        <v>567</v>
      </c>
    </row>
    <row r="92" spans="1:7" x14ac:dyDescent="0.25">
      <c r="A92" t="s">
        <v>653</v>
      </c>
      <c r="B92" t="s">
        <v>654</v>
      </c>
      <c r="C92" t="s">
        <v>655</v>
      </c>
      <c r="D92" t="s">
        <v>656</v>
      </c>
      <c r="E92" t="s">
        <v>657</v>
      </c>
      <c r="F92" t="s">
        <v>619</v>
      </c>
      <c r="G92" t="s">
        <v>658</v>
      </c>
    </row>
    <row r="93" spans="1:7" x14ac:dyDescent="0.25">
      <c r="A93" t="s">
        <v>659</v>
      </c>
      <c r="B93" t="s">
        <v>660</v>
      </c>
      <c r="C93" t="s">
        <v>661</v>
      </c>
      <c r="D93" t="s">
        <v>662</v>
      </c>
      <c r="E93" t="s">
        <v>663</v>
      </c>
      <c r="F93" t="s">
        <v>664</v>
      </c>
      <c r="G93" t="s">
        <v>665</v>
      </c>
    </row>
    <row r="94" spans="1:7" x14ac:dyDescent="0.25">
      <c r="A94" t="s">
        <v>666</v>
      </c>
      <c r="B94" t="s">
        <v>667</v>
      </c>
      <c r="C94" t="s">
        <v>597</v>
      </c>
      <c r="D94" t="s">
        <v>668</v>
      </c>
      <c r="E94" t="s">
        <v>611</v>
      </c>
      <c r="F94" t="s">
        <v>266</v>
      </c>
      <c r="G94" t="s">
        <v>669</v>
      </c>
    </row>
    <row r="95" spans="1:7" x14ac:dyDescent="0.25">
      <c r="A95" t="s">
        <v>670</v>
      </c>
      <c r="B95" t="s">
        <v>671</v>
      </c>
      <c r="C95" t="s">
        <v>672</v>
      </c>
      <c r="D95" t="s">
        <v>673</v>
      </c>
      <c r="E95" t="s">
        <v>674</v>
      </c>
      <c r="F95" t="s">
        <v>395</v>
      </c>
      <c r="G95" t="s">
        <v>675</v>
      </c>
    </row>
    <row r="96" spans="1:7" x14ac:dyDescent="0.25">
      <c r="A96" t="s">
        <v>676</v>
      </c>
      <c r="B96" t="s">
        <v>677</v>
      </c>
      <c r="C96" t="s">
        <v>592</v>
      </c>
      <c r="D96" t="s">
        <v>678</v>
      </c>
      <c r="E96" t="s">
        <v>679</v>
      </c>
      <c r="F96" t="s">
        <v>334</v>
      </c>
      <c r="G96" t="s">
        <v>642</v>
      </c>
    </row>
    <row r="97" spans="1:7" x14ac:dyDescent="0.25">
      <c r="A97" t="s">
        <v>680</v>
      </c>
      <c r="B97" t="s">
        <v>681</v>
      </c>
      <c r="C97" t="s">
        <v>682</v>
      </c>
      <c r="D97" t="s">
        <v>683</v>
      </c>
      <c r="E97" t="s">
        <v>684</v>
      </c>
      <c r="F97" t="s">
        <v>685</v>
      </c>
      <c r="G97" t="s">
        <v>686</v>
      </c>
    </row>
    <row r="98" spans="1:7" x14ac:dyDescent="0.25">
      <c r="A98" t="s">
        <v>687</v>
      </c>
      <c r="B98" t="s">
        <v>688</v>
      </c>
      <c r="C98" t="s">
        <v>121</v>
      </c>
      <c r="D98" t="s">
        <v>689</v>
      </c>
      <c r="E98" t="s">
        <v>256</v>
      </c>
      <c r="F98" t="s">
        <v>690</v>
      </c>
      <c r="G98" t="s">
        <v>691</v>
      </c>
    </row>
    <row r="99" spans="1:7" x14ac:dyDescent="0.25">
      <c r="A99" t="s">
        <v>692</v>
      </c>
      <c r="B99" t="s">
        <v>693</v>
      </c>
      <c r="C99" t="s">
        <v>430</v>
      </c>
      <c r="D99" t="s">
        <v>694</v>
      </c>
      <c r="E99" t="s">
        <v>695</v>
      </c>
      <c r="F99" t="s">
        <v>266</v>
      </c>
      <c r="G99" t="s">
        <v>696</v>
      </c>
    </row>
    <row r="100" spans="1:7" x14ac:dyDescent="0.25">
      <c r="A100" t="s">
        <v>697</v>
      </c>
      <c r="B100" t="s">
        <v>455</v>
      </c>
      <c r="C100" t="s">
        <v>698</v>
      </c>
      <c r="D100" t="s">
        <v>699</v>
      </c>
      <c r="E100" t="s">
        <v>407</v>
      </c>
      <c r="F100" t="s">
        <v>385</v>
      </c>
      <c r="G100" t="s">
        <v>700</v>
      </c>
    </row>
    <row r="101" spans="1:7" x14ac:dyDescent="0.25">
      <c r="A101" t="s">
        <v>701</v>
      </c>
      <c r="B101" t="s">
        <v>702</v>
      </c>
      <c r="C101" t="s">
        <v>703</v>
      </c>
      <c r="D101" t="s">
        <v>704</v>
      </c>
      <c r="E101" t="s">
        <v>705</v>
      </c>
      <c r="F101" t="s">
        <v>706</v>
      </c>
      <c r="G101" t="s">
        <v>707</v>
      </c>
    </row>
    <row r="102" spans="1:7" x14ac:dyDescent="0.25">
      <c r="A102" t="s">
        <v>708</v>
      </c>
      <c r="B102" t="s">
        <v>411</v>
      </c>
      <c r="C102" t="s">
        <v>709</v>
      </c>
      <c r="D102" t="s">
        <v>411</v>
      </c>
      <c r="E102" t="s">
        <v>710</v>
      </c>
      <c r="F102" t="s">
        <v>709</v>
      </c>
      <c r="G102" t="s">
        <v>710</v>
      </c>
    </row>
    <row r="103" spans="1:7" x14ac:dyDescent="0.25">
      <c r="A103" t="s">
        <v>711</v>
      </c>
      <c r="B103" t="s">
        <v>294</v>
      </c>
      <c r="C103" t="s">
        <v>305</v>
      </c>
      <c r="D103" t="s">
        <v>305</v>
      </c>
      <c r="E103" t="s">
        <v>712</v>
      </c>
      <c r="F103" t="s">
        <v>305</v>
      </c>
      <c r="G103" t="s">
        <v>305</v>
      </c>
    </row>
    <row r="104" spans="1:7" x14ac:dyDescent="0.25">
      <c r="A104" t="s">
        <v>713</v>
      </c>
      <c r="B104" t="s">
        <v>305</v>
      </c>
      <c r="C104" t="s">
        <v>305</v>
      </c>
      <c r="D104" t="s">
        <v>305</v>
      </c>
      <c r="E104" t="s">
        <v>305</v>
      </c>
      <c r="F104" t="s">
        <v>305</v>
      </c>
      <c r="G104" t="s">
        <v>305</v>
      </c>
    </row>
    <row r="105" spans="1:7" x14ac:dyDescent="0.25">
      <c r="A105" t="s">
        <v>714</v>
      </c>
      <c r="B105" t="s">
        <v>305</v>
      </c>
      <c r="C105" t="s">
        <v>305</v>
      </c>
      <c r="D105" t="s">
        <v>305</v>
      </c>
      <c r="E105" t="s">
        <v>305</v>
      </c>
      <c r="F105" t="s">
        <v>305</v>
      </c>
      <c r="G105" t="s">
        <v>305</v>
      </c>
    </row>
    <row r="106" spans="1:7" x14ac:dyDescent="0.25">
      <c r="A106" t="s">
        <v>715</v>
      </c>
      <c r="B106" t="s">
        <v>411</v>
      </c>
      <c r="C106" t="s">
        <v>709</v>
      </c>
      <c r="D106" t="s">
        <v>411</v>
      </c>
      <c r="E106" t="s">
        <v>638</v>
      </c>
      <c r="F106" t="s">
        <v>709</v>
      </c>
      <c r="G106" t="s">
        <v>638</v>
      </c>
    </row>
    <row r="107" spans="1:7" x14ac:dyDescent="0.25">
      <c r="A107" t="s">
        <v>716</v>
      </c>
      <c r="B107" t="s">
        <v>305</v>
      </c>
      <c r="C107" t="s">
        <v>305</v>
      </c>
      <c r="D107" t="s">
        <v>305</v>
      </c>
      <c r="E107" t="s">
        <v>305</v>
      </c>
      <c r="F107" t="s">
        <v>305</v>
      </c>
      <c r="G107" t="s">
        <v>305</v>
      </c>
    </row>
    <row r="108" spans="1:7" x14ac:dyDescent="0.25">
      <c r="A108" t="s">
        <v>717</v>
      </c>
      <c r="B108" t="s">
        <v>305</v>
      </c>
      <c r="C108" t="s">
        <v>305</v>
      </c>
      <c r="D108" t="s">
        <v>305</v>
      </c>
      <c r="E108" t="s">
        <v>305</v>
      </c>
      <c r="F108" t="s">
        <v>305</v>
      </c>
      <c r="G108" t="s">
        <v>305</v>
      </c>
    </row>
    <row r="109" spans="1:7" x14ac:dyDescent="0.25">
      <c r="A109" t="s">
        <v>718</v>
      </c>
      <c r="B109" t="s">
        <v>305</v>
      </c>
      <c r="C109" t="s">
        <v>305</v>
      </c>
      <c r="D109" t="s">
        <v>305</v>
      </c>
      <c r="E109" t="s">
        <v>305</v>
      </c>
      <c r="F109" t="s">
        <v>305</v>
      </c>
      <c r="G109" t="s">
        <v>305</v>
      </c>
    </row>
    <row r="110" spans="1:7" x14ac:dyDescent="0.25">
      <c r="A110" t="s">
        <v>719</v>
      </c>
      <c r="B110" t="s">
        <v>305</v>
      </c>
      <c r="C110" t="s">
        <v>305</v>
      </c>
      <c r="D110" t="s">
        <v>305</v>
      </c>
      <c r="E110" t="s">
        <v>305</v>
      </c>
      <c r="F110" t="s">
        <v>305</v>
      </c>
      <c r="G110" t="s">
        <v>305</v>
      </c>
    </row>
    <row r="111" spans="1:7" x14ac:dyDescent="0.25">
      <c r="A111" t="s">
        <v>720</v>
      </c>
      <c r="B111" t="s">
        <v>305</v>
      </c>
      <c r="C111" t="s">
        <v>305</v>
      </c>
      <c r="D111" t="s">
        <v>305</v>
      </c>
      <c r="E111" t="s">
        <v>305</v>
      </c>
      <c r="F111" t="s">
        <v>305</v>
      </c>
      <c r="G111" t="s">
        <v>305</v>
      </c>
    </row>
    <row r="112" spans="1:7" x14ac:dyDescent="0.25">
      <c r="A112" t="s">
        <v>721</v>
      </c>
      <c r="B112" t="s">
        <v>411</v>
      </c>
      <c r="C112" t="s">
        <v>709</v>
      </c>
      <c r="D112" t="s">
        <v>411</v>
      </c>
      <c r="E112" t="s">
        <v>722</v>
      </c>
      <c r="F112" t="s">
        <v>709</v>
      </c>
      <c r="G112" t="s">
        <v>722</v>
      </c>
    </row>
    <row r="113" spans="1:7" x14ac:dyDescent="0.25">
      <c r="A113" t="s">
        <v>723</v>
      </c>
      <c r="B113" t="s">
        <v>128</v>
      </c>
      <c r="C113" t="s">
        <v>305</v>
      </c>
      <c r="D113" t="s">
        <v>305</v>
      </c>
      <c r="E113" t="s">
        <v>724</v>
      </c>
      <c r="F113" t="s">
        <v>305</v>
      </c>
      <c r="G113" t="s">
        <v>305</v>
      </c>
    </row>
    <row r="114" spans="1:7" x14ac:dyDescent="0.25">
      <c r="A114" t="s">
        <v>725</v>
      </c>
      <c r="B114" t="s">
        <v>92</v>
      </c>
      <c r="C114" t="s">
        <v>305</v>
      </c>
      <c r="D114" t="s">
        <v>305</v>
      </c>
      <c r="E114" t="s">
        <v>535</v>
      </c>
      <c r="F114" t="s">
        <v>305</v>
      </c>
      <c r="G114" t="s">
        <v>305</v>
      </c>
    </row>
    <row r="115" spans="1:7" x14ac:dyDescent="0.25">
      <c r="A115" t="s">
        <v>726</v>
      </c>
      <c r="B115" t="s">
        <v>95</v>
      </c>
      <c r="C115" t="s">
        <v>305</v>
      </c>
      <c r="D115" t="s">
        <v>305</v>
      </c>
      <c r="E115" t="s">
        <v>727</v>
      </c>
      <c r="F115" t="s">
        <v>305</v>
      </c>
      <c r="G115" t="s">
        <v>305</v>
      </c>
    </row>
    <row r="116" spans="1:7" x14ac:dyDescent="0.25">
      <c r="A116" t="s">
        <v>728</v>
      </c>
      <c r="B116" t="s">
        <v>294</v>
      </c>
      <c r="C116" t="s">
        <v>305</v>
      </c>
      <c r="D116" t="s">
        <v>305</v>
      </c>
      <c r="E116" t="s">
        <v>326</v>
      </c>
      <c r="F116" t="s">
        <v>305</v>
      </c>
      <c r="G116" t="s">
        <v>305</v>
      </c>
    </row>
    <row r="117" spans="1:7" x14ac:dyDescent="0.25">
      <c r="A117" t="s">
        <v>729</v>
      </c>
      <c r="B117" t="s">
        <v>305</v>
      </c>
      <c r="C117" t="s">
        <v>305</v>
      </c>
      <c r="D117" t="s">
        <v>305</v>
      </c>
      <c r="E117" t="s">
        <v>305</v>
      </c>
      <c r="F117" t="s">
        <v>305</v>
      </c>
      <c r="G117" t="s">
        <v>305</v>
      </c>
    </row>
    <row r="118" spans="1:7" x14ac:dyDescent="0.25">
      <c r="A118" t="s">
        <v>730</v>
      </c>
      <c r="B118" t="s">
        <v>305</v>
      </c>
      <c r="C118" t="s">
        <v>305</v>
      </c>
      <c r="D118" t="s">
        <v>305</v>
      </c>
      <c r="E118" t="s">
        <v>305</v>
      </c>
      <c r="F118" t="s">
        <v>305</v>
      </c>
      <c r="G118" t="s">
        <v>305</v>
      </c>
    </row>
    <row r="119" spans="1:7" x14ac:dyDescent="0.25">
      <c r="A119" t="s">
        <v>731</v>
      </c>
      <c r="B119" t="s">
        <v>305</v>
      </c>
      <c r="C119" t="s">
        <v>305</v>
      </c>
      <c r="D119" t="s">
        <v>305</v>
      </c>
      <c r="E119" t="s">
        <v>305</v>
      </c>
      <c r="F119" t="s">
        <v>305</v>
      </c>
      <c r="G119" t="s">
        <v>305</v>
      </c>
    </row>
    <row r="120" spans="1:7" x14ac:dyDescent="0.25">
      <c r="A120" t="s">
        <v>732</v>
      </c>
      <c r="B120" t="s">
        <v>305</v>
      </c>
      <c r="C120" t="s">
        <v>709</v>
      </c>
      <c r="D120" t="s">
        <v>305</v>
      </c>
      <c r="E120" t="s">
        <v>305</v>
      </c>
      <c r="F120" t="s">
        <v>709</v>
      </c>
      <c r="G120" t="s">
        <v>305</v>
      </c>
    </row>
    <row r="121" spans="1:7" x14ac:dyDescent="0.25">
      <c r="A121" t="s">
        <v>733</v>
      </c>
      <c r="B121" t="s">
        <v>305</v>
      </c>
      <c r="C121" t="s">
        <v>305</v>
      </c>
      <c r="D121" t="s">
        <v>305</v>
      </c>
      <c r="E121" t="s">
        <v>305</v>
      </c>
      <c r="F121" t="s">
        <v>305</v>
      </c>
      <c r="G121" t="s">
        <v>305</v>
      </c>
    </row>
    <row r="122" spans="1:7" x14ac:dyDescent="0.25">
      <c r="A122" t="s">
        <v>734</v>
      </c>
      <c r="B122" t="s">
        <v>735</v>
      </c>
      <c r="C122" t="s">
        <v>672</v>
      </c>
      <c r="D122" t="s">
        <v>736</v>
      </c>
      <c r="E122" t="s">
        <v>737</v>
      </c>
      <c r="F122" t="s">
        <v>738</v>
      </c>
      <c r="G122" t="s">
        <v>739</v>
      </c>
    </row>
    <row r="123" spans="1:7" x14ac:dyDescent="0.25">
      <c r="A123" t="s">
        <v>740</v>
      </c>
      <c r="B123" t="s">
        <v>365</v>
      </c>
      <c r="C123" t="s">
        <v>337</v>
      </c>
      <c r="D123" t="s">
        <v>383</v>
      </c>
      <c r="E123" t="s">
        <v>741</v>
      </c>
      <c r="F123" t="s">
        <v>361</v>
      </c>
      <c r="G123" t="s">
        <v>684</v>
      </c>
    </row>
    <row r="124" spans="1:7" x14ac:dyDescent="0.25">
      <c r="A124" t="s">
        <v>742</v>
      </c>
      <c r="B124" t="s">
        <v>258</v>
      </c>
      <c r="C124" t="s">
        <v>113</v>
      </c>
      <c r="D124" t="s">
        <v>574</v>
      </c>
      <c r="E124" t="s">
        <v>648</v>
      </c>
      <c r="F124" t="s">
        <v>743</v>
      </c>
      <c r="G124" t="s">
        <v>744</v>
      </c>
    </row>
    <row r="125" spans="1:7" x14ac:dyDescent="0.25">
      <c r="A125" t="s">
        <v>745</v>
      </c>
      <c r="B125" t="s">
        <v>258</v>
      </c>
      <c r="C125" t="s">
        <v>137</v>
      </c>
      <c r="D125" t="s">
        <v>401</v>
      </c>
      <c r="E125" t="s">
        <v>746</v>
      </c>
      <c r="F125" t="s">
        <v>747</v>
      </c>
      <c r="G125" t="s">
        <v>748</v>
      </c>
    </row>
    <row r="126" spans="1:7" x14ac:dyDescent="0.25">
      <c r="A126" t="s">
        <v>749</v>
      </c>
      <c r="B126" t="s">
        <v>750</v>
      </c>
      <c r="C126" t="s">
        <v>285</v>
      </c>
      <c r="D126" t="s">
        <v>276</v>
      </c>
      <c r="E126" t="s">
        <v>751</v>
      </c>
      <c r="F126" t="s">
        <v>472</v>
      </c>
      <c r="G126" t="s">
        <v>752</v>
      </c>
    </row>
    <row r="127" spans="1:7" x14ac:dyDescent="0.25">
      <c r="A127" t="s">
        <v>753</v>
      </c>
      <c r="B127" t="s">
        <v>754</v>
      </c>
      <c r="C127" t="s">
        <v>95</v>
      </c>
      <c r="D127" t="s">
        <v>755</v>
      </c>
      <c r="E127" t="s">
        <v>756</v>
      </c>
      <c r="F127" t="s">
        <v>491</v>
      </c>
      <c r="G127" t="s">
        <v>757</v>
      </c>
    </row>
    <row r="128" spans="1:7" x14ac:dyDescent="0.25">
      <c r="A128" t="s">
        <v>758</v>
      </c>
      <c r="B128" t="s">
        <v>759</v>
      </c>
      <c r="C128" t="s">
        <v>425</v>
      </c>
      <c r="D128" t="s">
        <v>760</v>
      </c>
      <c r="E128" t="s">
        <v>284</v>
      </c>
      <c r="F128" t="s">
        <v>431</v>
      </c>
      <c r="G128" t="s">
        <v>483</v>
      </c>
    </row>
    <row r="129" spans="1:7" x14ac:dyDescent="0.25">
      <c r="A129" t="s">
        <v>761</v>
      </c>
      <c r="B129" t="s">
        <v>401</v>
      </c>
      <c r="C129" t="s">
        <v>337</v>
      </c>
      <c r="D129" t="s">
        <v>406</v>
      </c>
      <c r="E129" t="s">
        <v>762</v>
      </c>
      <c r="F129" t="s">
        <v>437</v>
      </c>
      <c r="G129" t="s">
        <v>763</v>
      </c>
    </row>
    <row r="130" spans="1:7" x14ac:dyDescent="0.25">
      <c r="A130" t="s">
        <v>764</v>
      </c>
      <c r="B130" t="s">
        <v>376</v>
      </c>
      <c r="C130" t="s">
        <v>146</v>
      </c>
      <c r="D130" t="s">
        <v>275</v>
      </c>
      <c r="E130" t="s">
        <v>765</v>
      </c>
      <c r="F130" t="s">
        <v>766</v>
      </c>
      <c r="G130" t="s">
        <v>313</v>
      </c>
    </row>
    <row r="131" spans="1:7" x14ac:dyDescent="0.25">
      <c r="A131" t="s">
        <v>767</v>
      </c>
      <c r="B131" t="s">
        <v>376</v>
      </c>
      <c r="C131" t="s">
        <v>131</v>
      </c>
      <c r="D131" t="s">
        <v>607</v>
      </c>
      <c r="E131" t="s">
        <v>768</v>
      </c>
      <c r="F131" t="s">
        <v>299</v>
      </c>
      <c r="G131" t="s">
        <v>111</v>
      </c>
    </row>
    <row r="132" spans="1:7" x14ac:dyDescent="0.25">
      <c r="A132" t="s">
        <v>769</v>
      </c>
      <c r="B132" t="s">
        <v>92</v>
      </c>
      <c r="C132" t="s">
        <v>709</v>
      </c>
      <c r="D132" t="s">
        <v>92</v>
      </c>
      <c r="E132" t="s">
        <v>770</v>
      </c>
      <c r="F132" t="s">
        <v>709</v>
      </c>
      <c r="G132" t="s">
        <v>770</v>
      </c>
    </row>
    <row r="133" spans="1:7" x14ac:dyDescent="0.25">
      <c r="A133" t="s">
        <v>771</v>
      </c>
      <c r="B133" t="s">
        <v>109</v>
      </c>
      <c r="C133" t="s">
        <v>709</v>
      </c>
      <c r="D133" t="s">
        <v>109</v>
      </c>
      <c r="E133" t="s">
        <v>772</v>
      </c>
      <c r="F133" t="s">
        <v>709</v>
      </c>
      <c r="G133" t="s">
        <v>772</v>
      </c>
    </row>
    <row r="134" spans="1:7" x14ac:dyDescent="0.25">
      <c r="A134" t="s">
        <v>773</v>
      </c>
      <c r="B134" t="s">
        <v>305</v>
      </c>
      <c r="C134" t="s">
        <v>305</v>
      </c>
      <c r="D134" t="s">
        <v>305</v>
      </c>
      <c r="E134" t="s">
        <v>305</v>
      </c>
      <c r="F134" t="s">
        <v>305</v>
      </c>
      <c r="G134" t="s">
        <v>305</v>
      </c>
    </row>
    <row r="135" spans="1:7" x14ac:dyDescent="0.25">
      <c r="A135" t="s">
        <v>774</v>
      </c>
      <c r="B135" t="s">
        <v>305</v>
      </c>
      <c r="C135" t="s">
        <v>305</v>
      </c>
      <c r="D135" t="s">
        <v>305</v>
      </c>
      <c r="E135" t="s">
        <v>305</v>
      </c>
      <c r="F135" t="s">
        <v>305</v>
      </c>
      <c r="G135" t="s">
        <v>305</v>
      </c>
    </row>
    <row r="136" spans="1:7" x14ac:dyDescent="0.25">
      <c r="A136" t="s">
        <v>775</v>
      </c>
      <c r="B136" t="s">
        <v>285</v>
      </c>
      <c r="C136" t="s">
        <v>709</v>
      </c>
      <c r="D136" t="s">
        <v>285</v>
      </c>
      <c r="E136" t="s">
        <v>756</v>
      </c>
      <c r="F136" t="s">
        <v>709</v>
      </c>
      <c r="G136" t="s">
        <v>756</v>
      </c>
    </row>
    <row r="137" spans="1:7" x14ac:dyDescent="0.25">
      <c r="A137" t="s">
        <v>776</v>
      </c>
      <c r="B137" t="s">
        <v>285</v>
      </c>
      <c r="C137" t="s">
        <v>709</v>
      </c>
      <c r="D137" t="s">
        <v>285</v>
      </c>
      <c r="E137" t="s">
        <v>777</v>
      </c>
      <c r="F137" t="s">
        <v>709</v>
      </c>
      <c r="G137" t="s">
        <v>777</v>
      </c>
    </row>
    <row r="138" spans="1:7" x14ac:dyDescent="0.25">
      <c r="A138" t="s">
        <v>778</v>
      </c>
      <c r="B138" t="s">
        <v>294</v>
      </c>
      <c r="C138" t="s">
        <v>709</v>
      </c>
      <c r="D138" t="s">
        <v>294</v>
      </c>
      <c r="E138" t="s">
        <v>423</v>
      </c>
      <c r="F138" t="s">
        <v>709</v>
      </c>
      <c r="G138" t="s">
        <v>423</v>
      </c>
    </row>
    <row r="139" spans="1:7" x14ac:dyDescent="0.25">
      <c r="A139" t="s">
        <v>779</v>
      </c>
      <c r="B139" t="s">
        <v>411</v>
      </c>
      <c r="C139" t="s">
        <v>709</v>
      </c>
      <c r="D139" t="s">
        <v>411</v>
      </c>
      <c r="E139" t="s">
        <v>780</v>
      </c>
      <c r="F139" t="s">
        <v>709</v>
      </c>
      <c r="G139" t="s">
        <v>780</v>
      </c>
    </row>
    <row r="140" spans="1:7" x14ac:dyDescent="0.25">
      <c r="A140" t="s">
        <v>781</v>
      </c>
      <c r="B140" t="s">
        <v>305</v>
      </c>
      <c r="C140" t="s">
        <v>709</v>
      </c>
      <c r="D140" t="s">
        <v>305</v>
      </c>
      <c r="E140" t="s">
        <v>305</v>
      </c>
      <c r="F140" t="s">
        <v>709</v>
      </c>
      <c r="G140" t="s">
        <v>305</v>
      </c>
    </row>
    <row r="141" spans="1:7" x14ac:dyDescent="0.25">
      <c r="A141" t="s">
        <v>782</v>
      </c>
      <c r="B141" t="s">
        <v>305</v>
      </c>
      <c r="C141" t="s">
        <v>709</v>
      </c>
      <c r="D141" t="s">
        <v>305</v>
      </c>
      <c r="E141" t="s">
        <v>305</v>
      </c>
      <c r="F141" t="s">
        <v>709</v>
      </c>
      <c r="G141" t="s">
        <v>305</v>
      </c>
    </row>
    <row r="142" spans="1:7" x14ac:dyDescent="0.25">
      <c r="A142" t="s">
        <v>783</v>
      </c>
      <c r="B142" t="s">
        <v>421</v>
      </c>
      <c r="C142" t="s">
        <v>285</v>
      </c>
      <c r="D142" t="s">
        <v>597</v>
      </c>
      <c r="E142" t="s">
        <v>784</v>
      </c>
      <c r="F142" t="s">
        <v>785</v>
      </c>
      <c r="G142" t="s">
        <v>652</v>
      </c>
    </row>
    <row r="143" spans="1:7" x14ac:dyDescent="0.25">
      <c r="A143" t="s">
        <v>786</v>
      </c>
      <c r="B143" t="s">
        <v>787</v>
      </c>
      <c r="C143" t="s">
        <v>788</v>
      </c>
      <c r="D143" t="s">
        <v>789</v>
      </c>
      <c r="E143" t="s">
        <v>790</v>
      </c>
      <c r="F143" t="s">
        <v>695</v>
      </c>
      <c r="G143" t="s">
        <v>791</v>
      </c>
    </row>
    <row r="144" spans="1:7" x14ac:dyDescent="0.25">
      <c r="A144" t="s">
        <v>792</v>
      </c>
      <c r="B144" t="s">
        <v>793</v>
      </c>
      <c r="C144" t="s">
        <v>794</v>
      </c>
      <c r="D144" t="s">
        <v>795</v>
      </c>
      <c r="E144" t="s">
        <v>796</v>
      </c>
      <c r="F144" t="s">
        <v>797</v>
      </c>
      <c r="G144" t="s">
        <v>798</v>
      </c>
    </row>
    <row r="145" spans="1:7" x14ac:dyDescent="0.25">
      <c r="A145" t="s">
        <v>799</v>
      </c>
      <c r="B145" t="s">
        <v>115</v>
      </c>
      <c r="C145" t="s">
        <v>305</v>
      </c>
      <c r="D145" t="s">
        <v>305</v>
      </c>
      <c r="E145" t="s">
        <v>800</v>
      </c>
      <c r="F145" t="s">
        <v>305</v>
      </c>
      <c r="G145" t="s">
        <v>305</v>
      </c>
    </row>
    <row r="146" spans="1:7" x14ac:dyDescent="0.25">
      <c r="A146" t="s">
        <v>801</v>
      </c>
      <c r="B146" t="s">
        <v>802</v>
      </c>
      <c r="C146" t="s">
        <v>305</v>
      </c>
      <c r="D146" t="s">
        <v>305</v>
      </c>
      <c r="E146" t="s">
        <v>803</v>
      </c>
      <c r="F146" t="s">
        <v>305</v>
      </c>
      <c r="G146" t="s">
        <v>305</v>
      </c>
    </row>
    <row r="147" spans="1:7" x14ac:dyDescent="0.25">
      <c r="A147" t="s">
        <v>804</v>
      </c>
      <c r="B147" t="s">
        <v>805</v>
      </c>
      <c r="C147" t="s">
        <v>806</v>
      </c>
      <c r="D147" t="s">
        <v>807</v>
      </c>
      <c r="E147" t="s">
        <v>808</v>
      </c>
      <c r="F147" t="s">
        <v>809</v>
      </c>
      <c r="G147" t="s">
        <v>810</v>
      </c>
    </row>
    <row r="148" spans="1:7" x14ac:dyDescent="0.25">
      <c r="A148" t="s">
        <v>811</v>
      </c>
      <c r="B148" t="s">
        <v>661</v>
      </c>
      <c r="C148" t="s">
        <v>305</v>
      </c>
      <c r="D148" t="s">
        <v>305</v>
      </c>
      <c r="E148" t="s">
        <v>812</v>
      </c>
      <c r="F148" t="s">
        <v>305</v>
      </c>
      <c r="G148" t="s">
        <v>305</v>
      </c>
    </row>
    <row r="149" spans="1:7" x14ac:dyDescent="0.25">
      <c r="A149" t="s">
        <v>813</v>
      </c>
      <c r="B149" t="s">
        <v>814</v>
      </c>
      <c r="C149" t="s">
        <v>305</v>
      </c>
      <c r="D149" t="s">
        <v>305</v>
      </c>
      <c r="E149" t="s">
        <v>815</v>
      </c>
      <c r="F149" t="s">
        <v>305</v>
      </c>
      <c r="G149" t="s">
        <v>305</v>
      </c>
    </row>
    <row r="150" spans="1:7" x14ac:dyDescent="0.25">
      <c r="A150" t="s">
        <v>816</v>
      </c>
      <c r="B150" t="s">
        <v>817</v>
      </c>
      <c r="C150" t="s">
        <v>818</v>
      </c>
      <c r="D150" t="s">
        <v>819</v>
      </c>
      <c r="E150" t="s">
        <v>820</v>
      </c>
      <c r="F150" t="s">
        <v>821</v>
      </c>
      <c r="G150" t="s">
        <v>822</v>
      </c>
    </row>
    <row r="151" spans="1:7" x14ac:dyDescent="0.25">
      <c r="A151" t="s">
        <v>823</v>
      </c>
      <c r="B151" t="s">
        <v>661</v>
      </c>
      <c r="C151" t="s">
        <v>305</v>
      </c>
      <c r="D151" t="s">
        <v>305</v>
      </c>
      <c r="E151" t="s">
        <v>812</v>
      </c>
      <c r="F151" t="s">
        <v>305</v>
      </c>
      <c r="G151" t="s">
        <v>305</v>
      </c>
    </row>
    <row r="152" spans="1:7" x14ac:dyDescent="0.25">
      <c r="A152" t="s">
        <v>824</v>
      </c>
      <c r="B152" t="s">
        <v>825</v>
      </c>
      <c r="C152" t="s">
        <v>305</v>
      </c>
      <c r="D152" t="s">
        <v>305</v>
      </c>
      <c r="E152" t="s">
        <v>826</v>
      </c>
      <c r="F152" t="s">
        <v>305</v>
      </c>
      <c r="G152" t="s">
        <v>305</v>
      </c>
    </row>
    <row r="153" spans="1:7" x14ac:dyDescent="0.25">
      <c r="A153" t="s">
        <v>827</v>
      </c>
      <c r="B153" t="s">
        <v>828</v>
      </c>
      <c r="C153" t="s">
        <v>829</v>
      </c>
      <c r="D153" t="s">
        <v>830</v>
      </c>
      <c r="E153" t="s">
        <v>831</v>
      </c>
      <c r="F153" t="s">
        <v>432</v>
      </c>
      <c r="G153" t="s">
        <v>832</v>
      </c>
    </row>
    <row r="154" spans="1:7" x14ac:dyDescent="0.25">
      <c r="A154" t="s">
        <v>833</v>
      </c>
      <c r="B154" t="s">
        <v>584</v>
      </c>
      <c r="C154" t="s">
        <v>294</v>
      </c>
      <c r="D154" t="s">
        <v>422</v>
      </c>
      <c r="E154" t="s">
        <v>834</v>
      </c>
      <c r="F154" t="s">
        <v>835</v>
      </c>
      <c r="G154" t="s">
        <v>836</v>
      </c>
    </row>
    <row r="155" spans="1:7" x14ac:dyDescent="0.25">
      <c r="A155" t="s">
        <v>837</v>
      </c>
      <c r="B155" t="s">
        <v>838</v>
      </c>
      <c r="C155" t="s">
        <v>839</v>
      </c>
      <c r="D155" t="s">
        <v>840</v>
      </c>
      <c r="E155" t="s">
        <v>841</v>
      </c>
      <c r="F155" t="s">
        <v>752</v>
      </c>
      <c r="G155" t="s">
        <v>842</v>
      </c>
    </row>
    <row r="156" spans="1:7" x14ac:dyDescent="0.25">
      <c r="A156" t="s">
        <v>843</v>
      </c>
      <c r="B156" t="s">
        <v>844</v>
      </c>
      <c r="C156" t="s">
        <v>845</v>
      </c>
      <c r="D156" t="s">
        <v>846</v>
      </c>
      <c r="E156" t="s">
        <v>847</v>
      </c>
      <c r="F156" t="s">
        <v>848</v>
      </c>
      <c r="G156" t="s">
        <v>849</v>
      </c>
    </row>
    <row r="157" spans="1:7" x14ac:dyDescent="0.25">
      <c r="A157" t="s">
        <v>850</v>
      </c>
      <c r="B157" t="s">
        <v>597</v>
      </c>
      <c r="C157" t="s">
        <v>305</v>
      </c>
      <c r="D157" t="s">
        <v>305</v>
      </c>
      <c r="E157" t="s">
        <v>109</v>
      </c>
      <c r="F157" t="s">
        <v>305</v>
      </c>
      <c r="G157" t="s">
        <v>305</v>
      </c>
    </row>
    <row r="158" spans="1:7" x14ac:dyDescent="0.25">
      <c r="A158" t="s">
        <v>851</v>
      </c>
      <c r="B158" t="s">
        <v>852</v>
      </c>
      <c r="C158" t="s">
        <v>305</v>
      </c>
      <c r="D158" t="s">
        <v>305</v>
      </c>
      <c r="E158" t="s">
        <v>853</v>
      </c>
      <c r="F158" t="s">
        <v>305</v>
      </c>
      <c r="G158" t="s">
        <v>305</v>
      </c>
    </row>
    <row r="159" spans="1:7" x14ac:dyDescent="0.25">
      <c r="A159" t="s">
        <v>854</v>
      </c>
      <c r="B159" t="s">
        <v>855</v>
      </c>
      <c r="C159" t="s">
        <v>829</v>
      </c>
      <c r="D159" t="s">
        <v>856</v>
      </c>
      <c r="E159" t="s">
        <v>857</v>
      </c>
      <c r="F159" t="s">
        <v>236</v>
      </c>
      <c r="G159" t="s">
        <v>858</v>
      </c>
    </row>
    <row r="160" spans="1:7" x14ac:dyDescent="0.25">
      <c r="A160" t="s">
        <v>859</v>
      </c>
      <c r="B160" t="s">
        <v>233</v>
      </c>
      <c r="C160" t="s">
        <v>305</v>
      </c>
      <c r="D160" t="s">
        <v>305</v>
      </c>
      <c r="E160" t="s">
        <v>860</v>
      </c>
      <c r="F160" t="s">
        <v>305</v>
      </c>
      <c r="G160" t="s">
        <v>305</v>
      </c>
    </row>
    <row r="161" spans="1:7" x14ac:dyDescent="0.25">
      <c r="A161" t="s">
        <v>861</v>
      </c>
      <c r="B161" t="s">
        <v>862</v>
      </c>
      <c r="C161" t="s">
        <v>305</v>
      </c>
      <c r="D161" t="s">
        <v>305</v>
      </c>
      <c r="E161" t="s">
        <v>863</v>
      </c>
      <c r="F161" t="s">
        <v>305</v>
      </c>
      <c r="G161" t="s">
        <v>305</v>
      </c>
    </row>
    <row r="162" spans="1:7" x14ac:dyDescent="0.25">
      <c r="A162" t="s">
        <v>864</v>
      </c>
      <c r="B162" t="s">
        <v>865</v>
      </c>
      <c r="C162" t="s">
        <v>656</v>
      </c>
      <c r="D162" t="s">
        <v>866</v>
      </c>
      <c r="E162" t="s">
        <v>867</v>
      </c>
      <c r="F162" t="s">
        <v>868</v>
      </c>
      <c r="G162" t="s">
        <v>869</v>
      </c>
    </row>
    <row r="163" spans="1:7" x14ac:dyDescent="0.25">
      <c r="A163" t="s">
        <v>870</v>
      </c>
      <c r="B163" t="s">
        <v>661</v>
      </c>
      <c r="C163" t="s">
        <v>305</v>
      </c>
      <c r="D163" t="s">
        <v>305</v>
      </c>
      <c r="E163" t="s">
        <v>589</v>
      </c>
      <c r="F163" t="s">
        <v>305</v>
      </c>
      <c r="G163" t="s">
        <v>305</v>
      </c>
    </row>
    <row r="164" spans="1:7" x14ac:dyDescent="0.25">
      <c r="A164" t="s">
        <v>871</v>
      </c>
      <c r="B164" t="s">
        <v>872</v>
      </c>
      <c r="C164" t="s">
        <v>305</v>
      </c>
      <c r="D164" t="s">
        <v>305</v>
      </c>
      <c r="E164" t="s">
        <v>873</v>
      </c>
      <c r="F164" t="s">
        <v>305</v>
      </c>
      <c r="G164" t="s">
        <v>305</v>
      </c>
    </row>
    <row r="165" spans="1:7" x14ac:dyDescent="0.25">
      <c r="A165" t="s">
        <v>874</v>
      </c>
      <c r="B165" t="s">
        <v>875</v>
      </c>
      <c r="C165" t="s">
        <v>876</v>
      </c>
      <c r="D165" t="s">
        <v>877</v>
      </c>
      <c r="E165" t="s">
        <v>878</v>
      </c>
      <c r="F165" t="s">
        <v>582</v>
      </c>
      <c r="G165" t="s">
        <v>611</v>
      </c>
    </row>
    <row r="166" spans="1:7" x14ac:dyDescent="0.25">
      <c r="A166" t="s">
        <v>879</v>
      </c>
      <c r="B166" t="s">
        <v>585</v>
      </c>
      <c r="C166" t="s">
        <v>305</v>
      </c>
      <c r="D166" t="s">
        <v>305</v>
      </c>
      <c r="E166" t="s">
        <v>348</v>
      </c>
      <c r="F166" t="s">
        <v>305</v>
      </c>
      <c r="G166" t="s">
        <v>305</v>
      </c>
    </row>
    <row r="167" spans="1:7" x14ac:dyDescent="0.25">
      <c r="A167" t="s">
        <v>880</v>
      </c>
      <c r="B167" t="s">
        <v>881</v>
      </c>
      <c r="C167" t="s">
        <v>305</v>
      </c>
      <c r="D167" t="s">
        <v>305</v>
      </c>
      <c r="E167" t="s">
        <v>882</v>
      </c>
      <c r="F167" t="s">
        <v>305</v>
      </c>
      <c r="G167" t="s">
        <v>305</v>
      </c>
    </row>
    <row r="168" spans="1:7" x14ac:dyDescent="0.25">
      <c r="A168" t="s">
        <v>883</v>
      </c>
      <c r="B168" t="s">
        <v>884</v>
      </c>
      <c r="C168" t="s">
        <v>885</v>
      </c>
      <c r="D168" t="s">
        <v>886</v>
      </c>
      <c r="E168" t="s">
        <v>887</v>
      </c>
      <c r="F168" t="s">
        <v>586</v>
      </c>
      <c r="G168" t="s">
        <v>888</v>
      </c>
    </row>
    <row r="169" spans="1:7" x14ac:dyDescent="0.25">
      <c r="A169" t="s">
        <v>889</v>
      </c>
      <c r="B169" t="s">
        <v>135</v>
      </c>
      <c r="C169" t="s">
        <v>299</v>
      </c>
      <c r="D169" t="s">
        <v>282</v>
      </c>
      <c r="E169" t="s">
        <v>890</v>
      </c>
      <c r="F169" t="s">
        <v>590</v>
      </c>
      <c r="G169" t="s">
        <v>891</v>
      </c>
    </row>
    <row r="170" spans="1:7" x14ac:dyDescent="0.25">
      <c r="A170" t="s">
        <v>892</v>
      </c>
      <c r="B170" t="s">
        <v>893</v>
      </c>
      <c r="C170" t="s">
        <v>894</v>
      </c>
      <c r="D170" t="s">
        <v>895</v>
      </c>
      <c r="E170" t="s">
        <v>896</v>
      </c>
      <c r="F170" t="s">
        <v>868</v>
      </c>
      <c r="G170" t="s">
        <v>897</v>
      </c>
    </row>
    <row r="171" spans="1:7" x14ac:dyDescent="0.25">
      <c r="A171" t="s">
        <v>898</v>
      </c>
      <c r="B171" t="s">
        <v>899</v>
      </c>
      <c r="C171" t="s">
        <v>668</v>
      </c>
      <c r="D171" t="s">
        <v>900</v>
      </c>
      <c r="E171" t="s">
        <v>901</v>
      </c>
      <c r="F171" t="s">
        <v>428</v>
      </c>
      <c r="G171" t="s">
        <v>379</v>
      </c>
    </row>
    <row r="172" spans="1:7" x14ac:dyDescent="0.25">
      <c r="A172" t="s">
        <v>902</v>
      </c>
      <c r="B172" t="s">
        <v>352</v>
      </c>
      <c r="C172" t="s">
        <v>709</v>
      </c>
      <c r="D172" t="s">
        <v>352</v>
      </c>
      <c r="E172" t="s">
        <v>295</v>
      </c>
      <c r="F172" t="s">
        <v>709</v>
      </c>
      <c r="G172" t="s">
        <v>295</v>
      </c>
    </row>
    <row r="173" spans="1:7" x14ac:dyDescent="0.25">
      <c r="A173" t="s">
        <v>903</v>
      </c>
      <c r="B173" t="s">
        <v>904</v>
      </c>
      <c r="C173" t="s">
        <v>422</v>
      </c>
      <c r="D173" t="s">
        <v>905</v>
      </c>
      <c r="E173" t="s">
        <v>906</v>
      </c>
      <c r="F173" t="s">
        <v>491</v>
      </c>
      <c r="G173" t="s">
        <v>907</v>
      </c>
    </row>
    <row r="174" spans="1:7" x14ac:dyDescent="0.25">
      <c r="A174" t="s">
        <v>908</v>
      </c>
      <c r="B174" t="s">
        <v>909</v>
      </c>
      <c r="C174" t="s">
        <v>422</v>
      </c>
      <c r="D174" t="s">
        <v>910</v>
      </c>
      <c r="E174" t="s">
        <v>911</v>
      </c>
      <c r="F174" t="s">
        <v>912</v>
      </c>
      <c r="G174" t="s">
        <v>868</v>
      </c>
    </row>
    <row r="175" spans="1:7" x14ac:dyDescent="0.25">
      <c r="A175" t="s">
        <v>913</v>
      </c>
      <c r="B175" t="s">
        <v>146</v>
      </c>
      <c r="C175" t="s">
        <v>305</v>
      </c>
      <c r="D175" t="s">
        <v>305</v>
      </c>
      <c r="E175" t="s">
        <v>766</v>
      </c>
      <c r="F175" t="s">
        <v>305</v>
      </c>
      <c r="G175" t="s">
        <v>305</v>
      </c>
    </row>
    <row r="176" spans="1:7" x14ac:dyDescent="0.25">
      <c r="A176" t="s">
        <v>914</v>
      </c>
      <c r="B176" t="s">
        <v>915</v>
      </c>
      <c r="C176" t="s">
        <v>305</v>
      </c>
      <c r="D176" t="s">
        <v>305</v>
      </c>
      <c r="E176" t="s">
        <v>916</v>
      </c>
      <c r="F176" t="s">
        <v>305</v>
      </c>
      <c r="G176" t="s">
        <v>305</v>
      </c>
    </row>
    <row r="177" spans="1:7" x14ac:dyDescent="0.25">
      <c r="A177" t="s">
        <v>917</v>
      </c>
      <c r="B177" t="s">
        <v>918</v>
      </c>
      <c r="C177" t="s">
        <v>115</v>
      </c>
      <c r="D177" t="s">
        <v>919</v>
      </c>
      <c r="E177" t="s">
        <v>920</v>
      </c>
      <c r="F177" t="s">
        <v>921</v>
      </c>
      <c r="G177" t="s">
        <v>922</v>
      </c>
    </row>
    <row r="178" spans="1:7" x14ac:dyDescent="0.25">
      <c r="A178" t="s">
        <v>923</v>
      </c>
      <c r="B178" t="s">
        <v>148</v>
      </c>
      <c r="C178" t="s">
        <v>305</v>
      </c>
      <c r="D178" t="s">
        <v>305</v>
      </c>
      <c r="E178" t="s">
        <v>924</v>
      </c>
      <c r="F178" t="s">
        <v>305</v>
      </c>
      <c r="G178" t="s">
        <v>305</v>
      </c>
    </row>
    <row r="179" spans="1:7" x14ac:dyDescent="0.25">
      <c r="A179" t="s">
        <v>925</v>
      </c>
      <c r="B179" t="s">
        <v>926</v>
      </c>
      <c r="C179" t="s">
        <v>305</v>
      </c>
      <c r="D179" t="s">
        <v>305</v>
      </c>
      <c r="E179" t="s">
        <v>602</v>
      </c>
      <c r="F179" t="s">
        <v>305</v>
      </c>
      <c r="G179" t="s">
        <v>305</v>
      </c>
    </row>
    <row r="180" spans="1:7" x14ac:dyDescent="0.25">
      <c r="A180" t="s">
        <v>927</v>
      </c>
      <c r="B180" t="s">
        <v>928</v>
      </c>
      <c r="C180" t="s">
        <v>698</v>
      </c>
      <c r="D180" t="s">
        <v>929</v>
      </c>
      <c r="E180" t="s">
        <v>603</v>
      </c>
      <c r="F180" t="s">
        <v>930</v>
      </c>
      <c r="G180" t="s">
        <v>812</v>
      </c>
    </row>
    <row r="181" spans="1:7" x14ac:dyDescent="0.25">
      <c r="A181" t="s">
        <v>931</v>
      </c>
      <c r="B181" t="s">
        <v>417</v>
      </c>
      <c r="C181" t="s">
        <v>305</v>
      </c>
      <c r="D181" t="s">
        <v>305</v>
      </c>
      <c r="E181" t="s">
        <v>334</v>
      </c>
      <c r="F181" t="s">
        <v>305</v>
      </c>
      <c r="G181" t="s">
        <v>305</v>
      </c>
    </row>
    <row r="182" spans="1:7" x14ac:dyDescent="0.25">
      <c r="A182" t="s">
        <v>932</v>
      </c>
      <c r="B182" t="s">
        <v>933</v>
      </c>
      <c r="C182" t="s">
        <v>305</v>
      </c>
      <c r="D182" t="s">
        <v>305</v>
      </c>
      <c r="E182" t="s">
        <v>637</v>
      </c>
      <c r="F182" t="s">
        <v>305</v>
      </c>
      <c r="G182" t="s">
        <v>305</v>
      </c>
    </row>
    <row r="183" spans="1:7" x14ac:dyDescent="0.25">
      <c r="A183" t="s">
        <v>936</v>
      </c>
      <c r="B183" t="s">
        <v>937</v>
      </c>
      <c r="C183" t="s">
        <v>934</v>
      </c>
      <c r="D183" t="s">
        <v>938</v>
      </c>
      <c r="E183" t="s">
        <v>939</v>
      </c>
      <c r="F183" t="s">
        <v>497</v>
      </c>
      <c r="G183" t="s">
        <v>940</v>
      </c>
    </row>
    <row r="184" spans="1:7" x14ac:dyDescent="0.25">
      <c r="A184" t="s">
        <v>941</v>
      </c>
      <c r="B184" t="s">
        <v>337</v>
      </c>
      <c r="C184" t="s">
        <v>709</v>
      </c>
      <c r="D184" t="s">
        <v>337</v>
      </c>
      <c r="E184" t="s">
        <v>437</v>
      </c>
      <c r="F184" t="s">
        <v>709</v>
      </c>
      <c r="G184" t="s">
        <v>437</v>
      </c>
    </row>
    <row r="185" spans="1:7" x14ac:dyDescent="0.25">
      <c r="A185" t="s">
        <v>942</v>
      </c>
      <c r="B185" t="s">
        <v>943</v>
      </c>
      <c r="C185" t="s">
        <v>126</v>
      </c>
      <c r="D185" t="s">
        <v>944</v>
      </c>
      <c r="E185" t="s">
        <v>348</v>
      </c>
      <c r="F185" t="s">
        <v>835</v>
      </c>
      <c r="G185" t="s">
        <v>945</v>
      </c>
    </row>
    <row r="186" spans="1:7" x14ac:dyDescent="0.25">
      <c r="A186" t="s">
        <v>946</v>
      </c>
      <c r="B186" t="s">
        <v>947</v>
      </c>
      <c r="C186" t="s">
        <v>126</v>
      </c>
      <c r="D186" t="s">
        <v>948</v>
      </c>
      <c r="E186" t="s">
        <v>949</v>
      </c>
      <c r="F186" t="s">
        <v>950</v>
      </c>
      <c r="G186" t="s">
        <v>940</v>
      </c>
    </row>
    <row r="187" spans="1:7" x14ac:dyDescent="0.25">
      <c r="A187" t="s">
        <v>951</v>
      </c>
      <c r="B187" t="s">
        <v>101</v>
      </c>
      <c r="C187" t="s">
        <v>305</v>
      </c>
      <c r="D187" t="s">
        <v>305</v>
      </c>
      <c r="E187" t="s">
        <v>395</v>
      </c>
      <c r="F187" t="s">
        <v>305</v>
      </c>
      <c r="G187" t="s">
        <v>305</v>
      </c>
    </row>
    <row r="188" spans="1:7" x14ac:dyDescent="0.25">
      <c r="A188" t="s">
        <v>952</v>
      </c>
      <c r="B188" t="s">
        <v>699</v>
      </c>
      <c r="C188" t="s">
        <v>305</v>
      </c>
      <c r="D188" t="s">
        <v>305</v>
      </c>
      <c r="E188" t="s">
        <v>97</v>
      </c>
      <c r="F188" t="s">
        <v>305</v>
      </c>
      <c r="G188" t="s">
        <v>305</v>
      </c>
    </row>
    <row r="189" spans="1:7" x14ac:dyDescent="0.25">
      <c r="A189" t="s">
        <v>953</v>
      </c>
      <c r="B189" t="s">
        <v>954</v>
      </c>
      <c r="C189" t="s">
        <v>99</v>
      </c>
      <c r="D189" t="s">
        <v>955</v>
      </c>
      <c r="E189" t="s">
        <v>95</v>
      </c>
      <c r="F189" t="s">
        <v>835</v>
      </c>
      <c r="G189" t="s">
        <v>956</v>
      </c>
    </row>
    <row r="190" spans="1:7" x14ac:dyDescent="0.25">
      <c r="A190" t="s">
        <v>957</v>
      </c>
      <c r="B190" t="s">
        <v>358</v>
      </c>
      <c r="C190" t="s">
        <v>305</v>
      </c>
      <c r="D190" t="s">
        <v>305</v>
      </c>
      <c r="E190" t="s">
        <v>385</v>
      </c>
      <c r="F190" t="s">
        <v>305</v>
      </c>
      <c r="G190" t="s">
        <v>305</v>
      </c>
    </row>
    <row r="191" spans="1:7" x14ac:dyDescent="0.25">
      <c r="A191" t="s">
        <v>958</v>
      </c>
      <c r="B191" t="s">
        <v>959</v>
      </c>
      <c r="C191" t="s">
        <v>305</v>
      </c>
      <c r="D191" t="s">
        <v>305</v>
      </c>
      <c r="E191" t="s">
        <v>939</v>
      </c>
      <c r="F191" t="s">
        <v>305</v>
      </c>
      <c r="G191" t="s">
        <v>305</v>
      </c>
    </row>
    <row r="192" spans="1:7" x14ac:dyDescent="0.25">
      <c r="A192" t="s">
        <v>960</v>
      </c>
      <c r="B192" t="s">
        <v>961</v>
      </c>
      <c r="C192" t="s">
        <v>105</v>
      </c>
      <c r="D192" t="s">
        <v>702</v>
      </c>
      <c r="E192" t="s">
        <v>935</v>
      </c>
      <c r="F192" t="s">
        <v>835</v>
      </c>
      <c r="G192" t="s">
        <v>962</v>
      </c>
    </row>
    <row r="193" spans="1:7" x14ac:dyDescent="0.25">
      <c r="A193" t="s">
        <v>963</v>
      </c>
      <c r="B193" t="s">
        <v>111</v>
      </c>
      <c r="C193" t="s">
        <v>305</v>
      </c>
      <c r="D193" t="s">
        <v>305</v>
      </c>
      <c r="E193" t="s">
        <v>964</v>
      </c>
      <c r="F193" t="s">
        <v>305</v>
      </c>
      <c r="G193" t="s">
        <v>305</v>
      </c>
    </row>
    <row r="194" spans="1:7" x14ac:dyDescent="0.25">
      <c r="A194" t="s">
        <v>965</v>
      </c>
      <c r="B194" t="s">
        <v>966</v>
      </c>
      <c r="C194" t="s">
        <v>305</v>
      </c>
      <c r="D194" t="s">
        <v>305</v>
      </c>
      <c r="E194" t="s">
        <v>967</v>
      </c>
      <c r="F194" t="s">
        <v>305</v>
      </c>
      <c r="G194" t="s">
        <v>305</v>
      </c>
    </row>
    <row r="195" spans="1:7" x14ac:dyDescent="0.25">
      <c r="A195" t="s">
        <v>968</v>
      </c>
      <c r="B195" t="s">
        <v>969</v>
      </c>
      <c r="C195" t="s">
        <v>323</v>
      </c>
      <c r="D195" t="s">
        <v>970</v>
      </c>
      <c r="E195" t="s">
        <v>589</v>
      </c>
      <c r="F195" t="s">
        <v>930</v>
      </c>
      <c r="G195" t="s">
        <v>971</v>
      </c>
    </row>
    <row r="196" spans="1:7" x14ac:dyDescent="0.25">
      <c r="A196" t="s">
        <v>972</v>
      </c>
      <c r="B196" t="s">
        <v>332</v>
      </c>
      <c r="C196" t="s">
        <v>305</v>
      </c>
      <c r="D196" t="s">
        <v>305</v>
      </c>
      <c r="E196" t="s">
        <v>973</v>
      </c>
      <c r="F196" t="s">
        <v>305</v>
      </c>
      <c r="G196" t="s">
        <v>305</v>
      </c>
    </row>
    <row r="197" spans="1:7" x14ac:dyDescent="0.25">
      <c r="A197" t="s">
        <v>974</v>
      </c>
      <c r="B197" t="s">
        <v>975</v>
      </c>
      <c r="C197" t="s">
        <v>305</v>
      </c>
      <c r="D197" t="s">
        <v>305</v>
      </c>
      <c r="E197" t="s">
        <v>595</v>
      </c>
      <c r="F197" t="s">
        <v>305</v>
      </c>
      <c r="G197" t="s">
        <v>305</v>
      </c>
    </row>
    <row r="198" spans="1:7" x14ac:dyDescent="0.25">
      <c r="A198" t="s">
        <v>976</v>
      </c>
      <c r="B198" t="s">
        <v>977</v>
      </c>
      <c r="C198" t="s">
        <v>115</v>
      </c>
      <c r="D198" t="s">
        <v>978</v>
      </c>
      <c r="E198" t="s">
        <v>979</v>
      </c>
      <c r="F198" t="s">
        <v>921</v>
      </c>
      <c r="G198" t="s">
        <v>619</v>
      </c>
    </row>
    <row r="199" spans="1:7" x14ac:dyDescent="0.25">
      <c r="A199" t="s">
        <v>980</v>
      </c>
      <c r="B199" t="s">
        <v>445</v>
      </c>
      <c r="C199" t="s">
        <v>709</v>
      </c>
      <c r="D199" t="s">
        <v>445</v>
      </c>
      <c r="E199" t="s">
        <v>981</v>
      </c>
      <c r="F199" t="s">
        <v>709</v>
      </c>
      <c r="G199" t="s">
        <v>981</v>
      </c>
    </row>
    <row r="200" spans="1:7" x14ac:dyDescent="0.25">
      <c r="A200" t="s">
        <v>982</v>
      </c>
      <c r="B200" t="s">
        <v>983</v>
      </c>
      <c r="C200" t="s">
        <v>934</v>
      </c>
      <c r="D200" t="s">
        <v>984</v>
      </c>
      <c r="E200" t="s">
        <v>985</v>
      </c>
      <c r="F200" t="s">
        <v>986</v>
      </c>
      <c r="G200" t="s">
        <v>987</v>
      </c>
    </row>
    <row r="201" spans="1:7" x14ac:dyDescent="0.25">
      <c r="A201" t="s">
        <v>988</v>
      </c>
      <c r="B201" t="s">
        <v>954</v>
      </c>
      <c r="C201" t="s">
        <v>934</v>
      </c>
      <c r="D201" t="s">
        <v>735</v>
      </c>
      <c r="E201" t="s">
        <v>989</v>
      </c>
      <c r="F201" t="s">
        <v>497</v>
      </c>
      <c r="G201" t="s">
        <v>349</v>
      </c>
    </row>
    <row r="202" spans="1:7" x14ac:dyDescent="0.25">
      <c r="A202" t="s">
        <v>990</v>
      </c>
      <c r="B202" t="s">
        <v>991</v>
      </c>
      <c r="C202" t="s">
        <v>285</v>
      </c>
      <c r="D202" t="s">
        <v>992</v>
      </c>
      <c r="E202" t="s">
        <v>987</v>
      </c>
      <c r="F202" t="s">
        <v>993</v>
      </c>
      <c r="G202" t="s">
        <v>994</v>
      </c>
    </row>
    <row r="203" spans="1:7" x14ac:dyDescent="0.25">
      <c r="A203" t="s">
        <v>995</v>
      </c>
      <c r="B203" t="s">
        <v>996</v>
      </c>
      <c r="C203" t="s">
        <v>997</v>
      </c>
      <c r="D203" t="s">
        <v>998</v>
      </c>
      <c r="E203" t="s">
        <v>999</v>
      </c>
      <c r="F203" t="s">
        <v>1000</v>
      </c>
      <c r="G203" t="s">
        <v>1001</v>
      </c>
    </row>
    <row r="204" spans="1:7" x14ac:dyDescent="0.25">
      <c r="A204" t="s">
        <v>1002</v>
      </c>
      <c r="B204" t="s">
        <v>1003</v>
      </c>
      <c r="C204" t="s">
        <v>1004</v>
      </c>
      <c r="D204" t="s">
        <v>1005</v>
      </c>
      <c r="E204" t="s">
        <v>1006</v>
      </c>
      <c r="F204" t="s">
        <v>922</v>
      </c>
      <c r="G204" t="s">
        <v>354</v>
      </c>
    </row>
    <row r="205" spans="1:7" x14ac:dyDescent="0.25">
      <c r="A205" t="s">
        <v>1007</v>
      </c>
      <c r="B205" t="s">
        <v>661</v>
      </c>
      <c r="C205" t="s">
        <v>305</v>
      </c>
      <c r="D205" t="s">
        <v>305</v>
      </c>
      <c r="E205" t="s">
        <v>1008</v>
      </c>
      <c r="F205" t="s">
        <v>305</v>
      </c>
      <c r="G205" t="s">
        <v>305</v>
      </c>
    </row>
    <row r="206" spans="1:7" x14ac:dyDescent="0.25">
      <c r="A206" t="s">
        <v>1009</v>
      </c>
      <c r="B206" t="s">
        <v>1010</v>
      </c>
      <c r="C206" t="s">
        <v>305</v>
      </c>
      <c r="D206" t="s">
        <v>305</v>
      </c>
      <c r="E206" t="s">
        <v>1011</v>
      </c>
      <c r="F206" t="s">
        <v>305</v>
      </c>
      <c r="G206" t="s">
        <v>305</v>
      </c>
    </row>
    <row r="207" spans="1:7" x14ac:dyDescent="0.25">
      <c r="A207" t="s">
        <v>1012</v>
      </c>
      <c r="B207" t="s">
        <v>1013</v>
      </c>
      <c r="C207" t="s">
        <v>1014</v>
      </c>
      <c r="D207" t="s">
        <v>1015</v>
      </c>
      <c r="E207" t="s">
        <v>1016</v>
      </c>
      <c r="F207" t="s">
        <v>945</v>
      </c>
      <c r="G207" t="s">
        <v>1017</v>
      </c>
    </row>
    <row r="208" spans="1:7" x14ac:dyDescent="0.25">
      <c r="A208" t="s">
        <v>1018</v>
      </c>
      <c r="B208" t="s">
        <v>276</v>
      </c>
      <c r="C208" t="s">
        <v>305</v>
      </c>
      <c r="D208" t="s">
        <v>305</v>
      </c>
      <c r="E208" t="s">
        <v>1019</v>
      </c>
      <c r="F208" t="s">
        <v>305</v>
      </c>
      <c r="G208" t="s">
        <v>305</v>
      </c>
    </row>
    <row r="209" spans="1:7" x14ac:dyDescent="0.25">
      <c r="A209" t="s">
        <v>1020</v>
      </c>
      <c r="B209" t="s">
        <v>1021</v>
      </c>
      <c r="C209" t="s">
        <v>305</v>
      </c>
      <c r="D209" t="s">
        <v>305</v>
      </c>
      <c r="E209" t="s">
        <v>1022</v>
      </c>
      <c r="F209" t="s">
        <v>305</v>
      </c>
      <c r="G209" t="s">
        <v>305</v>
      </c>
    </row>
    <row r="210" spans="1:7" x14ac:dyDescent="0.25">
      <c r="A210" t="s">
        <v>1023</v>
      </c>
      <c r="B210" t="s">
        <v>1024</v>
      </c>
      <c r="C210" t="s">
        <v>1025</v>
      </c>
      <c r="D210" t="s">
        <v>1026</v>
      </c>
      <c r="E210" t="s">
        <v>1027</v>
      </c>
      <c r="F210" t="s">
        <v>93</v>
      </c>
      <c r="G210" t="s">
        <v>1028</v>
      </c>
    </row>
    <row r="211" spans="1:7" x14ac:dyDescent="0.25">
      <c r="A211" t="s">
        <v>1029</v>
      </c>
      <c r="B211" t="s">
        <v>841</v>
      </c>
      <c r="C211" t="s">
        <v>305</v>
      </c>
      <c r="D211" t="s">
        <v>305</v>
      </c>
      <c r="E211" t="s">
        <v>1030</v>
      </c>
      <c r="F211" t="s">
        <v>305</v>
      </c>
      <c r="G211" t="s">
        <v>305</v>
      </c>
    </row>
    <row r="212" spans="1:7" x14ac:dyDescent="0.25">
      <c r="A212" t="s">
        <v>1031</v>
      </c>
      <c r="B212" t="s">
        <v>1032</v>
      </c>
      <c r="C212" t="s">
        <v>305</v>
      </c>
      <c r="D212" t="s">
        <v>305</v>
      </c>
      <c r="E212" t="s">
        <v>772</v>
      </c>
      <c r="F212" t="s">
        <v>305</v>
      </c>
      <c r="G212" t="s">
        <v>305</v>
      </c>
    </row>
    <row r="213" spans="1:7" x14ac:dyDescent="0.25">
      <c r="A213" t="s">
        <v>1033</v>
      </c>
      <c r="B213" t="s">
        <v>1034</v>
      </c>
      <c r="C213" t="s">
        <v>1035</v>
      </c>
      <c r="D213" t="s">
        <v>1036</v>
      </c>
      <c r="E213" t="s">
        <v>1037</v>
      </c>
      <c r="F213" t="s">
        <v>325</v>
      </c>
      <c r="G213" t="s">
        <v>1038</v>
      </c>
    </row>
    <row r="214" spans="1:7" x14ac:dyDescent="0.25">
      <c r="A214" t="s">
        <v>1039</v>
      </c>
      <c r="B214" t="s">
        <v>276</v>
      </c>
      <c r="C214" t="s">
        <v>294</v>
      </c>
      <c r="D214" t="s">
        <v>444</v>
      </c>
      <c r="E214" t="s">
        <v>1019</v>
      </c>
      <c r="F214" t="s">
        <v>1040</v>
      </c>
      <c r="G214" t="s">
        <v>93</v>
      </c>
    </row>
    <row r="215" spans="1:7" x14ac:dyDescent="0.25">
      <c r="A215" t="s">
        <v>1041</v>
      </c>
      <c r="B215" t="s">
        <v>1042</v>
      </c>
      <c r="C215" t="s">
        <v>1043</v>
      </c>
      <c r="D215" t="s">
        <v>1044</v>
      </c>
      <c r="E215" t="s">
        <v>727</v>
      </c>
      <c r="F215" t="s">
        <v>1045</v>
      </c>
      <c r="G215" t="s">
        <v>407</v>
      </c>
    </row>
    <row r="216" spans="1:7" x14ac:dyDescent="0.25">
      <c r="A216" t="s">
        <v>1046</v>
      </c>
      <c r="B216" t="s">
        <v>1047</v>
      </c>
      <c r="C216" t="s">
        <v>1048</v>
      </c>
      <c r="D216" t="s">
        <v>1049</v>
      </c>
      <c r="E216" t="s">
        <v>1050</v>
      </c>
      <c r="F216" t="s">
        <v>261</v>
      </c>
      <c r="G216" t="s">
        <v>1051</v>
      </c>
    </row>
    <row r="217" spans="1:7" x14ac:dyDescent="0.25">
      <c r="A217" t="s">
        <v>1052</v>
      </c>
      <c r="B217" t="s">
        <v>288</v>
      </c>
      <c r="C217" t="s">
        <v>305</v>
      </c>
      <c r="D217" t="s">
        <v>305</v>
      </c>
      <c r="E217" t="s">
        <v>956</v>
      </c>
      <c r="F217" t="s">
        <v>305</v>
      </c>
      <c r="G217" t="s">
        <v>305</v>
      </c>
    </row>
    <row r="218" spans="1:7" x14ac:dyDescent="0.25">
      <c r="A218" t="s">
        <v>1053</v>
      </c>
      <c r="B218" t="s">
        <v>1054</v>
      </c>
      <c r="C218" t="s">
        <v>305</v>
      </c>
      <c r="D218" t="s">
        <v>305</v>
      </c>
      <c r="E218" t="s">
        <v>1055</v>
      </c>
      <c r="F218" t="s">
        <v>305</v>
      </c>
      <c r="G218" t="s">
        <v>305</v>
      </c>
    </row>
    <row r="219" spans="1:7" x14ac:dyDescent="0.25">
      <c r="A219" t="s">
        <v>1056</v>
      </c>
      <c r="B219" t="s">
        <v>1057</v>
      </c>
      <c r="C219" t="s">
        <v>1058</v>
      </c>
      <c r="D219" t="s">
        <v>1059</v>
      </c>
      <c r="E219" t="s">
        <v>509</v>
      </c>
      <c r="F219" t="s">
        <v>278</v>
      </c>
      <c r="G219" t="s">
        <v>691</v>
      </c>
    </row>
    <row r="220" spans="1:7" x14ac:dyDescent="0.25">
      <c r="A220" t="s">
        <v>1060</v>
      </c>
      <c r="B220" t="s">
        <v>1061</v>
      </c>
      <c r="C220" t="s">
        <v>305</v>
      </c>
      <c r="D220" t="s">
        <v>305</v>
      </c>
      <c r="E220" t="s">
        <v>956</v>
      </c>
      <c r="F220" t="s">
        <v>305</v>
      </c>
      <c r="G220" t="s">
        <v>305</v>
      </c>
    </row>
    <row r="221" spans="1:7" x14ac:dyDescent="0.25">
      <c r="A221" t="s">
        <v>1062</v>
      </c>
      <c r="B221" t="s">
        <v>1063</v>
      </c>
      <c r="C221" t="s">
        <v>305</v>
      </c>
      <c r="D221" t="s">
        <v>305</v>
      </c>
      <c r="E221" t="s">
        <v>1064</v>
      </c>
      <c r="F221" t="s">
        <v>305</v>
      </c>
      <c r="G221" t="s">
        <v>305</v>
      </c>
    </row>
    <row r="222" spans="1:7" x14ac:dyDescent="0.25">
      <c r="A222" t="s">
        <v>1065</v>
      </c>
      <c r="B222" t="s">
        <v>1066</v>
      </c>
      <c r="C222" t="s">
        <v>1067</v>
      </c>
      <c r="D222" t="s">
        <v>1068</v>
      </c>
      <c r="E222" t="s">
        <v>1069</v>
      </c>
      <c r="F222" t="s">
        <v>1070</v>
      </c>
      <c r="G222" t="s">
        <v>468</v>
      </c>
    </row>
    <row r="223" spans="1:7" x14ac:dyDescent="0.25">
      <c r="A223" t="s">
        <v>1071</v>
      </c>
      <c r="B223" t="s">
        <v>991</v>
      </c>
      <c r="C223" t="s">
        <v>305</v>
      </c>
      <c r="D223" t="s">
        <v>305</v>
      </c>
      <c r="E223" t="s">
        <v>1072</v>
      </c>
      <c r="F223" t="s">
        <v>305</v>
      </c>
      <c r="G223" t="s">
        <v>305</v>
      </c>
    </row>
    <row r="224" spans="1:7" x14ac:dyDescent="0.25">
      <c r="A224" t="s">
        <v>1073</v>
      </c>
      <c r="B224" t="s">
        <v>1026</v>
      </c>
      <c r="C224" t="s">
        <v>305</v>
      </c>
      <c r="D224" t="s">
        <v>305</v>
      </c>
      <c r="E224" t="s">
        <v>629</v>
      </c>
      <c r="F224" t="s">
        <v>305</v>
      </c>
      <c r="G224" t="s">
        <v>305</v>
      </c>
    </row>
    <row r="225" spans="1:7" x14ac:dyDescent="0.25">
      <c r="A225" t="s">
        <v>1074</v>
      </c>
      <c r="B225" t="s">
        <v>1075</v>
      </c>
      <c r="C225" t="s">
        <v>1076</v>
      </c>
      <c r="D225" t="s">
        <v>1077</v>
      </c>
      <c r="E225" t="s">
        <v>1078</v>
      </c>
      <c r="F225" t="s">
        <v>1045</v>
      </c>
      <c r="G225" t="s">
        <v>408</v>
      </c>
    </row>
    <row r="226" spans="1:7" x14ac:dyDescent="0.25">
      <c r="A226" t="s">
        <v>1079</v>
      </c>
      <c r="B226" t="s">
        <v>1080</v>
      </c>
      <c r="C226" t="s">
        <v>305</v>
      </c>
      <c r="D226" t="s">
        <v>305</v>
      </c>
      <c r="E226" t="s">
        <v>325</v>
      </c>
      <c r="F226" t="s">
        <v>305</v>
      </c>
      <c r="G226" t="s">
        <v>305</v>
      </c>
    </row>
    <row r="227" spans="1:7" x14ac:dyDescent="0.25">
      <c r="A227" t="s">
        <v>1081</v>
      </c>
      <c r="B227" t="s">
        <v>1082</v>
      </c>
      <c r="C227" t="s">
        <v>305</v>
      </c>
      <c r="D227" t="s">
        <v>305</v>
      </c>
      <c r="E227" t="s">
        <v>554</v>
      </c>
      <c r="F227" t="s">
        <v>305</v>
      </c>
      <c r="G227" t="s">
        <v>305</v>
      </c>
    </row>
    <row r="228" spans="1:7" x14ac:dyDescent="0.25">
      <c r="A228" t="s">
        <v>1083</v>
      </c>
      <c r="B228" t="s">
        <v>1084</v>
      </c>
      <c r="C228" t="s">
        <v>1085</v>
      </c>
      <c r="D228" t="s">
        <v>1086</v>
      </c>
      <c r="E228" t="s">
        <v>309</v>
      </c>
      <c r="F228" t="s">
        <v>325</v>
      </c>
      <c r="G228" t="s">
        <v>1087</v>
      </c>
    </row>
    <row r="229" spans="1:7" x14ac:dyDescent="0.25">
      <c r="A229" t="s">
        <v>1088</v>
      </c>
      <c r="B229" t="s">
        <v>362</v>
      </c>
      <c r="C229" t="s">
        <v>299</v>
      </c>
      <c r="D229" t="s">
        <v>1089</v>
      </c>
      <c r="E229" t="s">
        <v>437</v>
      </c>
      <c r="F229" t="s">
        <v>1090</v>
      </c>
      <c r="G229" t="s">
        <v>385</v>
      </c>
    </row>
    <row r="230" spans="1:7" x14ac:dyDescent="0.25">
      <c r="A230" t="s">
        <v>1091</v>
      </c>
      <c r="B230" t="s">
        <v>1092</v>
      </c>
      <c r="C230" t="s">
        <v>1093</v>
      </c>
      <c r="D230" t="s">
        <v>1094</v>
      </c>
      <c r="E230" t="s">
        <v>402</v>
      </c>
      <c r="F230" t="s">
        <v>956</v>
      </c>
      <c r="G230" t="s">
        <v>578</v>
      </c>
    </row>
    <row r="231" spans="1:7" x14ac:dyDescent="0.25">
      <c r="A231" t="s">
        <v>1095</v>
      </c>
      <c r="B231" t="s">
        <v>1096</v>
      </c>
      <c r="C231" t="s">
        <v>532</v>
      </c>
      <c r="D231" t="s">
        <v>1097</v>
      </c>
      <c r="E231" t="s">
        <v>1098</v>
      </c>
      <c r="F231" t="s">
        <v>890</v>
      </c>
      <c r="G231" t="s">
        <v>449</v>
      </c>
    </row>
  </sheetData>
  <conditionalFormatting sqref="B236:D236 B234:B235 B237:B238 B239:D239 B242:D245 B240:B241 B246:B247 B248:D1048576 B232:D233">
    <cfRule type="cellIs" dxfId="211" priority="745" operator="equal">
      <formula>"*"</formula>
    </cfRule>
    <cfRule type="cellIs" dxfId="210" priority="746" operator="between">
      <formula>1</formula>
      <formula>4</formula>
    </cfRule>
  </conditionalFormatting>
  <conditionalFormatting sqref="C234:D235">
    <cfRule type="cellIs" dxfId="209" priority="551" operator="equal">
      <formula>"*"</formula>
    </cfRule>
    <cfRule type="cellIs" dxfId="208" priority="552" operator="between">
      <formula>1</formula>
      <formula>4</formula>
    </cfRule>
  </conditionalFormatting>
  <conditionalFormatting sqref="C237:D238">
    <cfRule type="cellIs" dxfId="207" priority="549" operator="equal">
      <formula>"*"</formula>
    </cfRule>
    <cfRule type="cellIs" dxfId="206" priority="550" operator="between">
      <formula>1</formula>
      <formula>4</formula>
    </cfRule>
  </conditionalFormatting>
  <conditionalFormatting sqref="F234:G234">
    <cfRule type="cellIs" dxfId="205" priority="547" operator="equal">
      <formula>"*"</formula>
    </cfRule>
    <cfRule type="cellIs" dxfId="204" priority="548" operator="between">
      <formula>1</formula>
      <formula>4</formula>
    </cfRule>
  </conditionalFormatting>
  <conditionalFormatting sqref="F235:G235">
    <cfRule type="cellIs" dxfId="203" priority="545" operator="equal">
      <formula>"*"</formula>
    </cfRule>
    <cfRule type="cellIs" dxfId="202" priority="546" operator="between">
      <formula>1</formula>
      <formula>4</formula>
    </cfRule>
  </conditionalFormatting>
  <conditionalFormatting sqref="F237:G237">
    <cfRule type="cellIs" dxfId="201" priority="543" operator="equal">
      <formula>"*"</formula>
    </cfRule>
    <cfRule type="cellIs" dxfId="200" priority="544" operator="between">
      <formula>1</formula>
      <formula>4</formula>
    </cfRule>
  </conditionalFormatting>
  <conditionalFormatting sqref="F238:G238">
    <cfRule type="cellIs" dxfId="199" priority="541" operator="equal">
      <formula>"*"</formula>
    </cfRule>
    <cfRule type="cellIs" dxfId="198" priority="542" operator="between">
      <formula>1</formula>
      <formula>4</formula>
    </cfRule>
  </conditionalFormatting>
  <conditionalFormatting sqref="F249:G249">
    <cfRule type="cellIs" dxfId="197" priority="539" operator="equal">
      <formula>"*"</formula>
    </cfRule>
    <cfRule type="cellIs" dxfId="196" priority="540" operator="between">
      <formula>1</formula>
      <formula>4</formula>
    </cfRule>
  </conditionalFormatting>
  <conditionalFormatting sqref="F250:G250">
    <cfRule type="cellIs" dxfId="195" priority="537" operator="equal">
      <formula>"*"</formula>
    </cfRule>
    <cfRule type="cellIs" dxfId="194" priority="538" operator="between">
      <formula>1</formula>
      <formula>4</formula>
    </cfRule>
  </conditionalFormatting>
  <conditionalFormatting sqref="C240:D241">
    <cfRule type="cellIs" dxfId="193" priority="535" operator="equal">
      <formula>"*"</formula>
    </cfRule>
    <cfRule type="cellIs" dxfId="192" priority="536" operator="between">
      <formula>1</formula>
      <formula>4</formula>
    </cfRule>
  </conditionalFormatting>
  <conditionalFormatting sqref="F240:G241">
    <cfRule type="cellIs" dxfId="191" priority="533" operator="equal">
      <formula>"*"</formula>
    </cfRule>
    <cfRule type="cellIs" dxfId="190" priority="534" operator="between">
      <formula>1</formula>
      <formula>4</formula>
    </cfRule>
  </conditionalFormatting>
  <conditionalFormatting sqref="C246:D247">
    <cfRule type="cellIs" dxfId="189" priority="531" operator="equal">
      <formula>"*"</formula>
    </cfRule>
    <cfRule type="cellIs" dxfId="188" priority="532" operator="between">
      <formula>1</formula>
      <formula>4</formula>
    </cfRule>
  </conditionalFormatting>
  <conditionalFormatting sqref="F246:G246">
    <cfRule type="cellIs" dxfId="187" priority="529" operator="equal">
      <formula>"*"</formula>
    </cfRule>
    <cfRule type="cellIs" dxfId="186" priority="530" operator="between">
      <formula>1</formula>
      <formula>4</formula>
    </cfRule>
  </conditionalFormatting>
  <conditionalFormatting sqref="F247:G247">
    <cfRule type="cellIs" dxfId="185" priority="527" operator="equal">
      <formula>"*"</formula>
    </cfRule>
    <cfRule type="cellIs" dxfId="184" priority="528" operator="between">
      <formula>1</formula>
      <formula>4</formula>
    </cfRule>
  </conditionalFormatting>
  <conditionalFormatting sqref="F252:G252">
    <cfRule type="cellIs" dxfId="183" priority="525" operator="equal">
      <formula>"*"</formula>
    </cfRule>
    <cfRule type="cellIs" dxfId="182" priority="526" operator="between">
      <formula>1</formula>
      <formula>4</formula>
    </cfRule>
  </conditionalFormatting>
  <conditionalFormatting sqref="F253:G253">
    <cfRule type="cellIs" dxfId="181" priority="523" operator="equal">
      <formula>"*"</formula>
    </cfRule>
    <cfRule type="cellIs" dxfId="180" priority="524" operator="between">
      <formula>1</formula>
      <formula>4</formula>
    </cfRule>
  </conditionalFormatting>
  <conditionalFormatting sqref="B1:D231">
    <cfRule type="cellIs" dxfId="179" priority="179" operator="equal">
      <formula>"*"</formula>
    </cfRule>
    <cfRule type="cellIs" dxfId="178" priority="180" operator="between">
      <formula>1</formula>
      <formula>4</formula>
    </cfRule>
  </conditionalFormatting>
  <conditionalFormatting sqref="F14:G14">
    <cfRule type="cellIs" dxfId="177" priority="177" operator="equal">
      <formula>"*"</formula>
    </cfRule>
    <cfRule type="cellIs" dxfId="176" priority="178" operator="between">
      <formula>1</formula>
      <formula>4</formula>
    </cfRule>
  </conditionalFormatting>
  <conditionalFormatting sqref="F24:G24">
    <cfRule type="cellIs" dxfId="175" priority="175" operator="equal">
      <formula>"*"</formula>
    </cfRule>
    <cfRule type="cellIs" dxfId="174" priority="176" operator="between">
      <formula>1</formula>
      <formula>4</formula>
    </cfRule>
  </conditionalFormatting>
  <conditionalFormatting sqref="F28:G28">
    <cfRule type="cellIs" dxfId="173" priority="173" operator="equal">
      <formula>"*"</formula>
    </cfRule>
    <cfRule type="cellIs" dxfId="172" priority="174" operator="between">
      <formula>1</formula>
      <formula>4</formula>
    </cfRule>
  </conditionalFormatting>
  <conditionalFormatting sqref="F103:G103">
    <cfRule type="cellIs" dxfId="171" priority="171" operator="equal">
      <formula>"*"</formula>
    </cfRule>
    <cfRule type="cellIs" dxfId="170" priority="172" operator="between">
      <formula>1</formula>
      <formula>4</formula>
    </cfRule>
  </conditionalFormatting>
  <conditionalFormatting sqref="E107:F107">
    <cfRule type="cellIs" dxfId="169" priority="169" operator="equal">
      <formula>"*"</formula>
    </cfRule>
    <cfRule type="cellIs" dxfId="168" priority="170" operator="between">
      <formula>1</formula>
      <formula>4</formula>
    </cfRule>
  </conditionalFormatting>
  <conditionalFormatting sqref="E108:F108 F109:F111">
    <cfRule type="cellIs" dxfId="167" priority="167" operator="equal">
      <formula>"*"</formula>
    </cfRule>
    <cfRule type="cellIs" dxfId="166" priority="168" operator="between">
      <formula>1</formula>
      <formula>4</formula>
    </cfRule>
  </conditionalFormatting>
  <conditionalFormatting sqref="F107:G107">
    <cfRule type="cellIs" dxfId="165" priority="165" operator="equal">
      <formula>"*"</formula>
    </cfRule>
    <cfRule type="cellIs" dxfId="164" priority="166" operator="between">
      <formula>1</formula>
      <formula>4</formula>
    </cfRule>
  </conditionalFormatting>
  <conditionalFormatting sqref="F108:G108 F109:F111">
    <cfRule type="cellIs" dxfId="163" priority="163" operator="equal">
      <formula>"*"</formula>
    </cfRule>
    <cfRule type="cellIs" dxfId="162" priority="164" operator="between">
      <formula>1</formula>
      <formula>4</formula>
    </cfRule>
  </conditionalFormatting>
  <conditionalFormatting sqref="E137:F137">
    <cfRule type="cellIs" dxfId="161" priority="161" operator="equal">
      <formula>"*"</formula>
    </cfRule>
    <cfRule type="cellIs" dxfId="160" priority="162" operator="between">
      <formula>1</formula>
      <formula>4</formula>
    </cfRule>
  </conditionalFormatting>
  <conditionalFormatting sqref="E138:F138">
    <cfRule type="cellIs" dxfId="159" priority="159" operator="equal">
      <formula>"*"</formula>
    </cfRule>
    <cfRule type="cellIs" dxfId="158" priority="160" operator="between">
      <formula>1</formula>
      <formula>4</formula>
    </cfRule>
  </conditionalFormatting>
  <conditionalFormatting sqref="F137:G137">
    <cfRule type="cellIs" dxfId="157" priority="157" operator="equal">
      <formula>"*"</formula>
    </cfRule>
    <cfRule type="cellIs" dxfId="156" priority="158" operator="between">
      <formula>1</formula>
      <formula>4</formula>
    </cfRule>
  </conditionalFormatting>
  <conditionalFormatting sqref="F138:G138">
    <cfRule type="cellIs" dxfId="155" priority="155" operator="equal">
      <formula>"*"</formula>
    </cfRule>
    <cfRule type="cellIs" dxfId="154" priority="156" operator="between">
      <formula>1</formula>
      <formula>4</formula>
    </cfRule>
  </conditionalFormatting>
  <conditionalFormatting sqref="F157:G157">
    <cfRule type="cellIs" dxfId="153" priority="153" operator="equal">
      <formula>"*"</formula>
    </cfRule>
    <cfRule type="cellIs" dxfId="152" priority="154" operator="between">
      <formula>1</formula>
      <formula>4</formula>
    </cfRule>
  </conditionalFormatting>
  <conditionalFormatting sqref="F185:G185">
    <cfRule type="cellIs" dxfId="151" priority="151" operator="equal">
      <formula>"*"</formula>
    </cfRule>
    <cfRule type="cellIs" dxfId="150" priority="152" operator="between">
      <formula>1</formula>
      <formula>4</formula>
    </cfRule>
  </conditionalFormatting>
  <conditionalFormatting sqref="F190:G190">
    <cfRule type="cellIs" dxfId="149" priority="149" operator="equal">
      <formula>"*"</formula>
    </cfRule>
    <cfRule type="cellIs" dxfId="148" priority="150" operator="between">
      <formula>1</formula>
      <formula>4</formula>
    </cfRule>
  </conditionalFormatting>
  <conditionalFormatting sqref="F199:G199">
    <cfRule type="cellIs" dxfId="147" priority="147" operator="equal">
      <formula>"*"</formula>
    </cfRule>
    <cfRule type="cellIs" dxfId="146" priority="148" operator="between">
      <formula>1</formula>
      <formula>4</formula>
    </cfRule>
  </conditionalFormatting>
  <conditionalFormatting sqref="F203:G203">
    <cfRule type="cellIs" dxfId="145" priority="145" operator="equal">
      <formula>"*"</formula>
    </cfRule>
    <cfRule type="cellIs" dxfId="144" priority="146" operator="between">
      <formula>1</formula>
      <formula>4</formula>
    </cfRule>
  </conditionalFormatting>
  <conditionalFormatting sqref="F158:G158">
    <cfRule type="cellIs" dxfId="143" priority="143" operator="equal">
      <formula>"*"</formula>
    </cfRule>
    <cfRule type="cellIs" dxfId="142" priority="144" operator="between">
      <formula>1</formula>
      <formula>4</formula>
    </cfRule>
  </conditionalFormatting>
  <conditionalFormatting sqref="F218:G218">
    <cfRule type="cellIs" dxfId="141" priority="141" operator="equal">
      <formula>"*"</formula>
    </cfRule>
    <cfRule type="cellIs" dxfId="140" priority="142" operator="between">
      <formula>1</formula>
      <formula>4</formula>
    </cfRule>
  </conditionalFormatting>
  <conditionalFormatting sqref="F191:G191">
    <cfRule type="cellIs" dxfId="139" priority="139" operator="equal">
      <formula>"*"</formula>
    </cfRule>
    <cfRule type="cellIs" dxfId="138" priority="140" operator="between">
      <formula>1</formula>
      <formula>4</formula>
    </cfRule>
  </conditionalFormatting>
  <conditionalFormatting sqref="F226:G227">
    <cfRule type="cellIs" dxfId="137" priority="137" operator="equal">
      <formula>"*"</formula>
    </cfRule>
    <cfRule type="cellIs" dxfId="136" priority="138" operator="between">
      <formula>1</formula>
      <formula>4</formula>
    </cfRule>
  </conditionalFormatting>
  <conditionalFormatting sqref="F200:G200">
    <cfRule type="cellIs" dxfId="135" priority="135" operator="equal">
      <formula>"*"</formula>
    </cfRule>
    <cfRule type="cellIs" dxfId="134" priority="136" operator="between">
      <formula>1</formula>
      <formula>4</formula>
    </cfRule>
  </conditionalFormatting>
  <conditionalFormatting sqref="E111">
    <cfRule type="cellIs" dxfId="133" priority="133" operator="equal">
      <formula>"*"</formula>
    </cfRule>
    <cfRule type="cellIs" dxfId="132" priority="134" operator="between">
      <formula>1</formula>
      <formula>4</formula>
    </cfRule>
  </conditionalFormatting>
  <conditionalFormatting sqref="G111">
    <cfRule type="cellIs" dxfId="131" priority="131" operator="equal">
      <formula>"*"</formula>
    </cfRule>
    <cfRule type="cellIs" dxfId="130" priority="132" operator="between">
      <formula>1</formula>
      <formula>4</formula>
    </cfRule>
  </conditionalFormatting>
  <conditionalFormatting sqref="E110">
    <cfRule type="cellIs" dxfId="129" priority="129" operator="equal">
      <formula>"*"</formula>
    </cfRule>
    <cfRule type="cellIs" dxfId="128" priority="130" operator="between">
      <formula>1</formula>
      <formula>4</formula>
    </cfRule>
  </conditionalFormatting>
  <conditionalFormatting sqref="G110">
    <cfRule type="cellIs" dxfId="127" priority="127" operator="equal">
      <formula>"*"</formula>
    </cfRule>
    <cfRule type="cellIs" dxfId="126" priority="128" operator="between">
      <formula>1</formula>
      <formula>4</formula>
    </cfRule>
  </conditionalFormatting>
  <conditionalFormatting sqref="F15">
    <cfRule type="cellIs" dxfId="125" priority="125" operator="equal">
      <formula>"*"</formula>
    </cfRule>
    <cfRule type="cellIs" dxfId="124" priority="126" operator="between">
      <formula>1</formula>
      <formula>4</formula>
    </cfRule>
  </conditionalFormatting>
  <conditionalFormatting sqref="F168:G168">
    <cfRule type="cellIs" dxfId="123" priority="123" operator="equal">
      <formula>"*"</formula>
    </cfRule>
    <cfRule type="cellIs" dxfId="122" priority="124" operator="between">
      <formula>1</formula>
      <formula>4</formula>
    </cfRule>
  </conditionalFormatting>
  <conditionalFormatting sqref="F171:G171">
    <cfRule type="cellIs" dxfId="121" priority="121" operator="equal">
      <formula>"*"</formula>
    </cfRule>
    <cfRule type="cellIs" dxfId="120" priority="122" operator="between">
      <formula>1</formula>
      <formula>4</formula>
    </cfRule>
  </conditionalFormatting>
  <conditionalFormatting sqref="F174:G174">
    <cfRule type="cellIs" dxfId="119" priority="119" operator="equal">
      <formula>"*"</formula>
    </cfRule>
    <cfRule type="cellIs" dxfId="118" priority="120" operator="between">
      <formula>1</formula>
      <formula>4</formula>
    </cfRule>
  </conditionalFormatting>
  <conditionalFormatting sqref="F180:G180">
    <cfRule type="cellIs" dxfId="117" priority="117" operator="equal">
      <formula>"*"</formula>
    </cfRule>
    <cfRule type="cellIs" dxfId="116" priority="118" operator="between">
      <formula>1</formula>
      <formula>4</formula>
    </cfRule>
  </conditionalFormatting>
  <conditionalFormatting sqref="F183:G183">
    <cfRule type="cellIs" dxfId="115" priority="115" operator="equal">
      <formula>"*"</formula>
    </cfRule>
    <cfRule type="cellIs" dxfId="114" priority="116" operator="between">
      <formula>1</formula>
      <formula>4</formula>
    </cfRule>
  </conditionalFormatting>
  <conditionalFormatting sqref="F184:G184">
    <cfRule type="cellIs" dxfId="113" priority="113" operator="equal">
      <formula>"*"</formula>
    </cfRule>
    <cfRule type="cellIs" dxfId="112" priority="114" operator="between">
      <formula>1</formula>
      <formula>4</formula>
    </cfRule>
  </conditionalFormatting>
  <conditionalFormatting sqref="F201:G201">
    <cfRule type="cellIs" dxfId="111" priority="111" operator="equal">
      <formula>"*"</formula>
    </cfRule>
    <cfRule type="cellIs" dxfId="110" priority="112" operator="between">
      <formula>1</formula>
      <formula>4</formula>
    </cfRule>
  </conditionalFormatting>
  <conditionalFormatting sqref="F202:G202">
    <cfRule type="cellIs" dxfId="109" priority="109" operator="equal">
      <formula>"*"</formula>
    </cfRule>
    <cfRule type="cellIs" dxfId="108" priority="110" operator="between">
      <formula>1</formula>
      <formula>4</formula>
    </cfRule>
  </conditionalFormatting>
  <conditionalFormatting sqref="F204:G204">
    <cfRule type="cellIs" dxfId="107" priority="107" operator="equal">
      <formula>"*"</formula>
    </cfRule>
    <cfRule type="cellIs" dxfId="106" priority="108" operator="between">
      <formula>1</formula>
      <formula>4</formula>
    </cfRule>
  </conditionalFormatting>
  <conditionalFormatting sqref="F205:G205">
    <cfRule type="cellIs" dxfId="105" priority="105" operator="equal">
      <formula>"*"</formula>
    </cfRule>
    <cfRule type="cellIs" dxfId="104" priority="106" operator="between">
      <formula>1</formula>
      <formula>4</formula>
    </cfRule>
  </conditionalFormatting>
  <conditionalFormatting sqref="F207:G207">
    <cfRule type="cellIs" dxfId="103" priority="103" operator="equal">
      <formula>"*"</formula>
    </cfRule>
    <cfRule type="cellIs" dxfId="102" priority="104" operator="between">
      <formula>1</formula>
      <formula>4</formula>
    </cfRule>
  </conditionalFormatting>
  <conditionalFormatting sqref="F213:G213">
    <cfRule type="cellIs" dxfId="101" priority="101" operator="equal">
      <formula>"*"</formula>
    </cfRule>
    <cfRule type="cellIs" dxfId="100" priority="102" operator="between">
      <formula>1</formula>
      <formula>4</formula>
    </cfRule>
  </conditionalFormatting>
  <conditionalFormatting sqref="F216:G216">
    <cfRule type="cellIs" dxfId="99" priority="99" operator="equal">
      <formula>"*"</formula>
    </cfRule>
    <cfRule type="cellIs" dxfId="98" priority="100" operator="between">
      <formula>1</formula>
      <formula>4</formula>
    </cfRule>
  </conditionalFormatting>
  <conditionalFormatting sqref="F217:G217">
    <cfRule type="cellIs" dxfId="97" priority="97" operator="equal">
      <formula>"*"</formula>
    </cfRule>
    <cfRule type="cellIs" dxfId="96" priority="98" operator="between">
      <formula>1</formula>
      <formula>4</formula>
    </cfRule>
  </conditionalFormatting>
  <conditionalFormatting sqref="F219:G219">
    <cfRule type="cellIs" dxfId="95" priority="95" operator="equal">
      <formula>"*"</formula>
    </cfRule>
    <cfRule type="cellIs" dxfId="94" priority="96" operator="between">
      <formula>1</formula>
      <formula>4</formula>
    </cfRule>
  </conditionalFormatting>
  <conditionalFormatting sqref="F222:G222">
    <cfRule type="cellIs" dxfId="93" priority="93" operator="equal">
      <formula>"*"</formula>
    </cfRule>
    <cfRule type="cellIs" dxfId="92" priority="94" operator="between">
      <formula>1</formula>
      <formula>4</formula>
    </cfRule>
  </conditionalFormatting>
  <conditionalFormatting sqref="F228:G228">
    <cfRule type="cellIs" dxfId="91" priority="91" operator="equal">
      <formula>"*"</formula>
    </cfRule>
    <cfRule type="cellIs" dxfId="90" priority="92" operator="between">
      <formula>1</formula>
      <formula>4</formula>
    </cfRule>
  </conditionalFormatting>
  <conditionalFormatting sqref="F195:G195">
    <cfRule type="cellIs" dxfId="89" priority="89" operator="equal">
      <formula>"*"</formula>
    </cfRule>
    <cfRule type="cellIs" dxfId="88" priority="90" operator="between">
      <formula>1</formula>
      <formula>4</formula>
    </cfRule>
  </conditionalFormatting>
  <conditionalFormatting sqref="G15">
    <cfRule type="cellIs" dxfId="87" priority="87" operator="equal">
      <formula>"*"</formula>
    </cfRule>
    <cfRule type="cellIs" dxfId="86" priority="88" operator="between">
      <formula>1</formula>
      <formula>4</formula>
    </cfRule>
  </conditionalFormatting>
  <conditionalFormatting sqref="F23">
    <cfRule type="cellIs" dxfId="85" priority="85" operator="equal">
      <formula>"*"</formula>
    </cfRule>
    <cfRule type="cellIs" dxfId="84" priority="86" operator="between">
      <formula>1</formula>
      <formula>4</formula>
    </cfRule>
  </conditionalFormatting>
  <conditionalFormatting sqref="G23">
    <cfRule type="cellIs" dxfId="83" priority="83" operator="equal">
      <formula>"*"</formula>
    </cfRule>
    <cfRule type="cellIs" dxfId="82" priority="84" operator="between">
      <formula>1</formula>
      <formula>4</formula>
    </cfRule>
  </conditionalFormatting>
  <conditionalFormatting sqref="F26:G26">
    <cfRule type="cellIs" dxfId="81" priority="81" operator="equal">
      <formula>"*"</formula>
    </cfRule>
    <cfRule type="cellIs" dxfId="80" priority="82" operator="between">
      <formula>1</formula>
      <formula>4</formula>
    </cfRule>
  </conditionalFormatting>
  <conditionalFormatting sqref="F30:G30">
    <cfRule type="cellIs" dxfId="79" priority="79" operator="equal">
      <formula>"*"</formula>
    </cfRule>
    <cfRule type="cellIs" dxfId="78" priority="80" operator="between">
      <formula>1</formula>
      <formula>4</formula>
    </cfRule>
  </conditionalFormatting>
  <conditionalFormatting sqref="F32:G32">
    <cfRule type="cellIs" dxfId="77" priority="77" operator="equal">
      <formula>"*"</formula>
    </cfRule>
    <cfRule type="cellIs" dxfId="76" priority="78" operator="between">
      <formula>1</formula>
      <formula>4</formula>
    </cfRule>
  </conditionalFormatting>
  <conditionalFormatting sqref="F112:G113">
    <cfRule type="cellIs" dxfId="75" priority="75" operator="equal">
      <formula>"*"</formula>
    </cfRule>
    <cfRule type="cellIs" dxfId="74" priority="76" operator="between">
      <formula>1</formula>
      <formula>4</formula>
    </cfRule>
  </conditionalFormatting>
  <conditionalFormatting sqref="E117:F117 F118:F119">
    <cfRule type="cellIs" dxfId="73" priority="73" operator="equal">
      <formula>"*"</formula>
    </cfRule>
    <cfRule type="cellIs" dxfId="72" priority="74" operator="between">
      <formula>1</formula>
      <formula>4</formula>
    </cfRule>
  </conditionalFormatting>
  <conditionalFormatting sqref="G117">
    <cfRule type="cellIs" dxfId="71" priority="71" operator="equal">
      <formula>"*"</formula>
    </cfRule>
    <cfRule type="cellIs" dxfId="70" priority="72" operator="between">
      <formula>1</formula>
      <formula>4</formula>
    </cfRule>
  </conditionalFormatting>
  <conditionalFormatting sqref="F127:G129">
    <cfRule type="cellIs" dxfId="69" priority="69" operator="equal">
      <formula>"*"</formula>
    </cfRule>
    <cfRule type="cellIs" dxfId="68" priority="70" operator="between">
      <formula>1</formula>
      <formula>4</formula>
    </cfRule>
  </conditionalFormatting>
  <conditionalFormatting sqref="E131:G133">
    <cfRule type="cellIs" dxfId="67" priority="67" operator="equal">
      <formula>"*"</formula>
    </cfRule>
    <cfRule type="cellIs" dxfId="66" priority="68" operator="between">
      <formula>1</formula>
      <formula>4</formula>
    </cfRule>
  </conditionalFormatting>
  <conditionalFormatting sqref="F130:G130">
    <cfRule type="cellIs" dxfId="65" priority="65" operator="equal">
      <formula>"*"</formula>
    </cfRule>
    <cfRule type="cellIs" dxfId="64" priority="66" operator="between">
      <formula>1</formula>
      <formula>4</formula>
    </cfRule>
  </conditionalFormatting>
  <conditionalFormatting sqref="F146:F147">
    <cfRule type="cellIs" dxfId="63" priority="63" operator="equal">
      <formula>"*"</formula>
    </cfRule>
    <cfRule type="cellIs" dxfId="62" priority="64" operator="between">
      <formula>1</formula>
      <formula>4</formula>
    </cfRule>
  </conditionalFormatting>
  <conditionalFormatting sqref="E150:G150 E151">
    <cfRule type="cellIs" dxfId="61" priority="61" operator="equal">
      <formula>"*"</formula>
    </cfRule>
    <cfRule type="cellIs" dxfId="60" priority="62" operator="between">
      <formula>1</formula>
      <formula>4</formula>
    </cfRule>
  </conditionalFormatting>
  <conditionalFormatting sqref="F153">
    <cfRule type="cellIs" dxfId="59" priority="59" operator="equal">
      <formula>"*"</formula>
    </cfRule>
    <cfRule type="cellIs" dxfId="58" priority="60" operator="between">
      <formula>1</formula>
      <formula>4</formula>
    </cfRule>
  </conditionalFormatting>
  <conditionalFormatting sqref="F122">
    <cfRule type="cellIs" dxfId="57" priority="57" operator="equal">
      <formula>"*"</formula>
    </cfRule>
    <cfRule type="cellIs" dxfId="56" priority="58" operator="between">
      <formula>1</formula>
      <formula>4</formula>
    </cfRule>
  </conditionalFormatting>
  <conditionalFormatting sqref="F123:G124">
    <cfRule type="cellIs" dxfId="55" priority="55" operator="equal">
      <formula>"*"</formula>
    </cfRule>
    <cfRule type="cellIs" dxfId="54" priority="56" operator="between">
      <formula>1</formula>
      <formula>4</formula>
    </cfRule>
  </conditionalFormatting>
  <conditionalFormatting sqref="F12:G12">
    <cfRule type="cellIs" dxfId="53" priority="53" operator="equal">
      <formula>"*"</formula>
    </cfRule>
    <cfRule type="cellIs" dxfId="52" priority="54" operator="between">
      <formula>1</formula>
      <formula>4</formula>
    </cfRule>
  </conditionalFormatting>
  <conditionalFormatting sqref="F16:G22">
    <cfRule type="cellIs" dxfId="51" priority="51" operator="equal">
      <formula>"*"</formula>
    </cfRule>
    <cfRule type="cellIs" dxfId="50" priority="52" operator="between">
      <formula>1</formula>
      <formula>4</formula>
    </cfRule>
  </conditionalFormatting>
  <conditionalFormatting sqref="F102:G102">
    <cfRule type="cellIs" dxfId="49" priority="49" operator="equal">
      <formula>"*"</formula>
    </cfRule>
    <cfRule type="cellIs" dxfId="48" priority="50" operator="between">
      <formula>1</formula>
      <formula>4</formula>
    </cfRule>
  </conditionalFormatting>
  <conditionalFormatting sqref="F104:G104">
    <cfRule type="cellIs" dxfId="47" priority="47" operator="equal">
      <formula>"*"</formula>
    </cfRule>
    <cfRule type="cellIs" dxfId="46" priority="48" operator="between">
      <formula>1</formula>
      <formula>4</formula>
    </cfRule>
  </conditionalFormatting>
  <conditionalFormatting sqref="E105:G106">
    <cfRule type="cellIs" dxfId="45" priority="45" operator="equal">
      <formula>"*"</formula>
    </cfRule>
    <cfRule type="cellIs" dxfId="44" priority="46" operator="between">
      <formula>1</formula>
      <formula>4</formula>
    </cfRule>
  </conditionalFormatting>
  <conditionalFormatting sqref="F114:G116">
    <cfRule type="cellIs" dxfId="43" priority="43" operator="equal">
      <formula>"*"</formula>
    </cfRule>
    <cfRule type="cellIs" dxfId="42" priority="44" operator="between">
      <formula>1</formula>
      <formula>4</formula>
    </cfRule>
  </conditionalFormatting>
  <conditionalFormatting sqref="E120:G121 E118:E119 G118:G119">
    <cfRule type="cellIs" dxfId="41" priority="41" operator="equal">
      <formula>"*"</formula>
    </cfRule>
    <cfRule type="cellIs" dxfId="40" priority="42" operator="between">
      <formula>1</formula>
      <formula>4</formula>
    </cfRule>
  </conditionalFormatting>
  <conditionalFormatting sqref="F229:G230">
    <cfRule type="cellIs" dxfId="39" priority="39" operator="equal">
      <formula>"*"</formula>
    </cfRule>
    <cfRule type="cellIs" dxfId="38" priority="40" operator="between">
      <formula>1</formula>
      <formula>4</formula>
    </cfRule>
  </conditionalFormatting>
  <conditionalFormatting sqref="F220:G221">
    <cfRule type="cellIs" dxfId="37" priority="37" operator="equal">
      <formula>"*"</formula>
    </cfRule>
    <cfRule type="cellIs" dxfId="36" priority="38" operator="between">
      <formula>1</formula>
      <formula>4</formula>
    </cfRule>
  </conditionalFormatting>
  <conditionalFormatting sqref="F214:G215">
    <cfRule type="cellIs" dxfId="35" priority="35" operator="equal">
      <formula>"*"</formula>
    </cfRule>
    <cfRule type="cellIs" dxfId="34" priority="36" operator="between">
      <formula>1</formula>
      <formula>4</formula>
    </cfRule>
  </conditionalFormatting>
  <conditionalFormatting sqref="F211:G212">
    <cfRule type="cellIs" dxfId="33" priority="33" operator="equal">
      <formula>"*"</formula>
    </cfRule>
    <cfRule type="cellIs" dxfId="32" priority="34" operator="between">
      <formula>1</formula>
      <formula>4</formula>
    </cfRule>
  </conditionalFormatting>
  <conditionalFormatting sqref="F208:G209">
    <cfRule type="cellIs" dxfId="31" priority="31" operator="equal">
      <formula>"*"</formula>
    </cfRule>
    <cfRule type="cellIs" dxfId="30" priority="32" operator="between">
      <formula>1</formula>
      <formula>4</formula>
    </cfRule>
  </conditionalFormatting>
  <conditionalFormatting sqref="F193:G194">
    <cfRule type="cellIs" dxfId="29" priority="29" operator="equal">
      <formula>"*"</formula>
    </cfRule>
    <cfRule type="cellIs" dxfId="28" priority="30" operator="between">
      <formula>1</formula>
      <formula>4</formula>
    </cfRule>
  </conditionalFormatting>
  <conditionalFormatting sqref="F172:G173">
    <cfRule type="cellIs" dxfId="27" priority="27" operator="equal">
      <formula>"*"</formula>
    </cfRule>
    <cfRule type="cellIs" dxfId="26" priority="28" operator="between">
      <formula>1</formula>
      <formula>4</formula>
    </cfRule>
  </conditionalFormatting>
  <conditionalFormatting sqref="F169:G170">
    <cfRule type="cellIs" dxfId="25" priority="25" operator="equal">
      <formula>"*"</formula>
    </cfRule>
    <cfRule type="cellIs" dxfId="24" priority="26" operator="between">
      <formula>1</formula>
      <formula>4</formula>
    </cfRule>
  </conditionalFormatting>
  <conditionalFormatting sqref="F166:G167">
    <cfRule type="cellIs" dxfId="23" priority="23" operator="equal">
      <formula>"*"</formula>
    </cfRule>
    <cfRule type="cellIs" dxfId="22" priority="24" operator="between">
      <formula>1</formula>
      <formula>4</formula>
    </cfRule>
  </conditionalFormatting>
  <conditionalFormatting sqref="F163:G164">
    <cfRule type="cellIs" dxfId="21" priority="21" operator="equal">
      <formula>"*"</formula>
    </cfRule>
    <cfRule type="cellIs" dxfId="20" priority="22" operator="between">
      <formula>1</formula>
      <formula>4</formula>
    </cfRule>
  </conditionalFormatting>
  <conditionalFormatting sqref="F160:G161">
    <cfRule type="cellIs" dxfId="19" priority="19" operator="equal">
      <formula>"*"</formula>
    </cfRule>
    <cfRule type="cellIs" dxfId="18" priority="20" operator="between">
      <formula>1</formula>
      <formula>4</formula>
    </cfRule>
  </conditionalFormatting>
  <conditionalFormatting sqref="F154:G155">
    <cfRule type="cellIs" dxfId="17" priority="17" operator="equal">
      <formula>"*"</formula>
    </cfRule>
    <cfRule type="cellIs" dxfId="16" priority="18" operator="between">
      <formula>1</formula>
      <formula>4</formula>
    </cfRule>
  </conditionalFormatting>
  <conditionalFormatting sqref="F151:G152">
    <cfRule type="cellIs" dxfId="15" priority="15" operator="equal">
      <formula>"*"</formula>
    </cfRule>
    <cfRule type="cellIs" dxfId="14" priority="16" operator="between">
      <formula>1</formula>
      <formula>4</formula>
    </cfRule>
  </conditionalFormatting>
  <conditionalFormatting sqref="F148:G149">
    <cfRule type="cellIs" dxfId="13" priority="13" operator="equal">
      <formula>"*"</formula>
    </cfRule>
    <cfRule type="cellIs" dxfId="12" priority="14" operator="between">
      <formula>1</formula>
      <formula>4</formula>
    </cfRule>
  </conditionalFormatting>
  <conditionalFormatting sqref="F175:G176">
    <cfRule type="cellIs" dxfId="11" priority="11" operator="equal">
      <formula>"*"</formula>
    </cfRule>
    <cfRule type="cellIs" dxfId="10" priority="12" operator="between">
      <formula>1</formula>
      <formula>4</formula>
    </cfRule>
  </conditionalFormatting>
  <conditionalFormatting sqref="F178:G179">
    <cfRule type="cellIs" dxfId="9" priority="9" operator="equal">
      <formula>"*"</formula>
    </cfRule>
    <cfRule type="cellIs" dxfId="8" priority="10" operator="between">
      <formula>1</formula>
      <formula>4</formula>
    </cfRule>
  </conditionalFormatting>
  <conditionalFormatting sqref="F181:G182">
    <cfRule type="cellIs" dxfId="7" priority="7" operator="equal">
      <formula>"*"</formula>
    </cfRule>
    <cfRule type="cellIs" dxfId="6" priority="8" operator="between">
      <formula>1</formula>
      <formula>4</formula>
    </cfRule>
  </conditionalFormatting>
  <conditionalFormatting sqref="F187:G188">
    <cfRule type="cellIs" dxfId="5" priority="5" operator="equal">
      <formula>"*"</formula>
    </cfRule>
    <cfRule type="cellIs" dxfId="4" priority="6" operator="between">
      <formula>1</formula>
      <formula>4</formula>
    </cfRule>
  </conditionalFormatting>
  <conditionalFormatting sqref="F196:G197">
    <cfRule type="cellIs" dxfId="3" priority="3" operator="equal">
      <formula>"*"</formula>
    </cfRule>
    <cfRule type="cellIs" dxfId="2" priority="4" operator="between">
      <formula>1</formula>
      <formula>4</formula>
    </cfRule>
  </conditionalFormatting>
  <conditionalFormatting sqref="F223:G224">
    <cfRule type="cellIs" dxfId="1" priority="1" operator="equal">
      <formula>"*"</formula>
    </cfRule>
    <cfRule type="cellIs" dxfId="0" priority="2" operator="between">
      <formula>1</formula>
      <formula>4</formula>
    </cfRule>
  </conditionalFormatting>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E332"/>
  <sheetViews>
    <sheetView workbookViewId="0">
      <selection activeCell="F1" sqref="F1"/>
    </sheetView>
  </sheetViews>
  <sheetFormatPr defaultColWidth="11.42578125" defaultRowHeight="15" x14ac:dyDescent="0.25"/>
  <cols>
    <col min="1" max="1" width="34" customWidth="1"/>
    <col min="6" max="6" width="9.140625" customWidth="1"/>
    <col min="254" max="254" width="33.28515625" customWidth="1"/>
    <col min="255" max="255" width="6.85546875" customWidth="1"/>
    <col min="256" max="256" width="5" customWidth="1"/>
    <col min="257" max="257" width="5.28515625" customWidth="1"/>
    <col min="258" max="258" width="15.140625" customWidth="1"/>
    <col min="259" max="259" width="14.140625" customWidth="1"/>
    <col min="260" max="260" width="15.140625" customWidth="1"/>
    <col min="510" max="510" width="33.28515625" customWidth="1"/>
    <col min="511" max="511" width="6.85546875" customWidth="1"/>
    <col min="512" max="512" width="5" customWidth="1"/>
    <col min="513" max="513" width="5.28515625" customWidth="1"/>
    <col min="514" max="514" width="15.140625" customWidth="1"/>
    <col min="515" max="515" width="14.140625" customWidth="1"/>
    <col min="516" max="516" width="15.140625" customWidth="1"/>
    <col min="766" max="766" width="33.28515625" customWidth="1"/>
    <col min="767" max="767" width="6.85546875" customWidth="1"/>
    <col min="768" max="768" width="5" customWidth="1"/>
    <col min="769" max="769" width="5.28515625" customWidth="1"/>
    <col min="770" max="770" width="15.140625" customWidth="1"/>
    <col min="771" max="771" width="14.140625" customWidth="1"/>
    <col min="772" max="772" width="15.140625" customWidth="1"/>
    <col min="1022" max="1022" width="33.28515625" customWidth="1"/>
    <col min="1023" max="1023" width="6.85546875" customWidth="1"/>
    <col min="1024" max="1024" width="5" customWidth="1"/>
    <col min="1025" max="1025" width="5.28515625" customWidth="1"/>
    <col min="1026" max="1026" width="15.140625" customWidth="1"/>
    <col min="1027" max="1027" width="14.140625" customWidth="1"/>
    <col min="1028" max="1028" width="15.140625" customWidth="1"/>
    <col min="1278" max="1278" width="33.28515625" customWidth="1"/>
    <col min="1279" max="1279" width="6.85546875" customWidth="1"/>
    <col min="1280" max="1280" width="5" customWidth="1"/>
    <col min="1281" max="1281" width="5.28515625" customWidth="1"/>
    <col min="1282" max="1282" width="15.140625" customWidth="1"/>
    <col min="1283" max="1283" width="14.140625" customWidth="1"/>
    <col min="1284" max="1284" width="15.140625" customWidth="1"/>
    <col min="1534" max="1534" width="33.28515625" customWidth="1"/>
    <col min="1535" max="1535" width="6.85546875" customWidth="1"/>
    <col min="1536" max="1536" width="5" customWidth="1"/>
    <col min="1537" max="1537" width="5.28515625" customWidth="1"/>
    <col min="1538" max="1538" width="15.140625" customWidth="1"/>
    <col min="1539" max="1539" width="14.140625" customWidth="1"/>
    <col min="1540" max="1540" width="15.140625" customWidth="1"/>
    <col min="1790" max="1790" width="33.28515625" customWidth="1"/>
    <col min="1791" max="1791" width="6.85546875" customWidth="1"/>
    <col min="1792" max="1792" width="5" customWidth="1"/>
    <col min="1793" max="1793" width="5.28515625" customWidth="1"/>
    <col min="1794" max="1794" width="15.140625" customWidth="1"/>
    <col min="1795" max="1795" width="14.140625" customWidth="1"/>
    <col min="1796" max="1796" width="15.140625" customWidth="1"/>
    <col min="2046" max="2046" width="33.28515625" customWidth="1"/>
    <col min="2047" max="2047" width="6.85546875" customWidth="1"/>
    <col min="2048" max="2048" width="5" customWidth="1"/>
    <col min="2049" max="2049" width="5.28515625" customWidth="1"/>
    <col min="2050" max="2050" width="15.140625" customWidth="1"/>
    <col min="2051" max="2051" width="14.140625" customWidth="1"/>
    <col min="2052" max="2052" width="15.140625" customWidth="1"/>
    <col min="2302" max="2302" width="33.28515625" customWidth="1"/>
    <col min="2303" max="2303" width="6.85546875" customWidth="1"/>
    <col min="2304" max="2304" width="5" customWidth="1"/>
    <col min="2305" max="2305" width="5.28515625" customWidth="1"/>
    <col min="2306" max="2306" width="15.140625" customWidth="1"/>
    <col min="2307" max="2307" width="14.140625" customWidth="1"/>
    <col min="2308" max="2308" width="15.140625" customWidth="1"/>
    <col min="2558" max="2558" width="33.28515625" customWidth="1"/>
    <col min="2559" max="2559" width="6.85546875" customWidth="1"/>
    <col min="2560" max="2560" width="5" customWidth="1"/>
    <col min="2561" max="2561" width="5.28515625" customWidth="1"/>
    <col min="2562" max="2562" width="15.140625" customWidth="1"/>
    <col min="2563" max="2563" width="14.140625" customWidth="1"/>
    <col min="2564" max="2564" width="15.140625" customWidth="1"/>
    <col min="2814" max="2814" width="33.28515625" customWidth="1"/>
    <col min="2815" max="2815" width="6.85546875" customWidth="1"/>
    <col min="2816" max="2816" width="5" customWidth="1"/>
    <col min="2817" max="2817" width="5.28515625" customWidth="1"/>
    <col min="2818" max="2818" width="15.140625" customWidth="1"/>
    <col min="2819" max="2819" width="14.140625" customWidth="1"/>
    <col min="2820" max="2820" width="15.140625" customWidth="1"/>
    <col min="3070" max="3070" width="33.28515625" customWidth="1"/>
    <col min="3071" max="3071" width="6.85546875" customWidth="1"/>
    <col min="3072" max="3072" width="5" customWidth="1"/>
    <col min="3073" max="3073" width="5.28515625" customWidth="1"/>
    <col min="3074" max="3074" width="15.140625" customWidth="1"/>
    <col min="3075" max="3075" width="14.140625" customWidth="1"/>
    <col min="3076" max="3076" width="15.140625" customWidth="1"/>
    <col min="3326" max="3326" width="33.28515625" customWidth="1"/>
    <col min="3327" max="3327" width="6.85546875" customWidth="1"/>
    <col min="3328" max="3328" width="5" customWidth="1"/>
    <col min="3329" max="3329" width="5.28515625" customWidth="1"/>
    <col min="3330" max="3330" width="15.140625" customWidth="1"/>
    <col min="3331" max="3331" width="14.140625" customWidth="1"/>
    <col min="3332" max="3332" width="15.140625" customWidth="1"/>
    <col min="3582" max="3582" width="33.28515625" customWidth="1"/>
    <col min="3583" max="3583" width="6.85546875" customWidth="1"/>
    <col min="3584" max="3584" width="5" customWidth="1"/>
    <col min="3585" max="3585" width="5.28515625" customWidth="1"/>
    <col min="3586" max="3586" width="15.140625" customWidth="1"/>
    <col min="3587" max="3587" width="14.140625" customWidth="1"/>
    <col min="3588" max="3588" width="15.140625" customWidth="1"/>
    <col min="3838" max="3838" width="33.28515625" customWidth="1"/>
    <col min="3839" max="3839" width="6.85546875" customWidth="1"/>
    <col min="3840" max="3840" width="5" customWidth="1"/>
    <col min="3841" max="3841" width="5.28515625" customWidth="1"/>
    <col min="3842" max="3842" width="15.140625" customWidth="1"/>
    <col min="3843" max="3843" width="14.140625" customWidth="1"/>
    <col min="3844" max="3844" width="15.140625" customWidth="1"/>
    <col min="4094" max="4094" width="33.28515625" customWidth="1"/>
    <col min="4095" max="4095" width="6.85546875" customWidth="1"/>
    <col min="4096" max="4096" width="5" customWidth="1"/>
    <col min="4097" max="4097" width="5.28515625" customWidth="1"/>
    <col min="4098" max="4098" width="15.140625" customWidth="1"/>
    <col min="4099" max="4099" width="14.140625" customWidth="1"/>
    <col min="4100" max="4100" width="15.140625" customWidth="1"/>
    <col min="4350" max="4350" width="33.28515625" customWidth="1"/>
    <col min="4351" max="4351" width="6.85546875" customWidth="1"/>
    <col min="4352" max="4352" width="5" customWidth="1"/>
    <col min="4353" max="4353" width="5.28515625" customWidth="1"/>
    <col min="4354" max="4354" width="15.140625" customWidth="1"/>
    <col min="4355" max="4355" width="14.140625" customWidth="1"/>
    <col min="4356" max="4356" width="15.140625" customWidth="1"/>
    <col min="4606" max="4606" width="33.28515625" customWidth="1"/>
    <col min="4607" max="4607" width="6.85546875" customWidth="1"/>
    <col min="4608" max="4608" width="5" customWidth="1"/>
    <col min="4609" max="4609" width="5.28515625" customWidth="1"/>
    <col min="4610" max="4610" width="15.140625" customWidth="1"/>
    <col min="4611" max="4611" width="14.140625" customWidth="1"/>
    <col min="4612" max="4612" width="15.140625" customWidth="1"/>
    <col min="4862" max="4862" width="33.28515625" customWidth="1"/>
    <col min="4863" max="4863" width="6.85546875" customWidth="1"/>
    <col min="4864" max="4864" width="5" customWidth="1"/>
    <col min="4865" max="4865" width="5.28515625" customWidth="1"/>
    <col min="4866" max="4866" width="15.140625" customWidth="1"/>
    <col min="4867" max="4867" width="14.140625" customWidth="1"/>
    <col min="4868" max="4868" width="15.140625" customWidth="1"/>
    <col min="5118" max="5118" width="33.28515625" customWidth="1"/>
    <col min="5119" max="5119" width="6.85546875" customWidth="1"/>
    <col min="5120" max="5120" width="5" customWidth="1"/>
    <col min="5121" max="5121" width="5.28515625" customWidth="1"/>
    <col min="5122" max="5122" width="15.140625" customWidth="1"/>
    <col min="5123" max="5123" width="14.140625" customWidth="1"/>
    <col min="5124" max="5124" width="15.140625" customWidth="1"/>
    <col min="5374" max="5374" width="33.28515625" customWidth="1"/>
    <col min="5375" max="5375" width="6.85546875" customWidth="1"/>
    <col min="5376" max="5376" width="5" customWidth="1"/>
    <col min="5377" max="5377" width="5.28515625" customWidth="1"/>
    <col min="5378" max="5378" width="15.140625" customWidth="1"/>
    <col min="5379" max="5379" width="14.140625" customWidth="1"/>
    <col min="5380" max="5380" width="15.140625" customWidth="1"/>
    <col min="5630" max="5630" width="33.28515625" customWidth="1"/>
    <col min="5631" max="5631" width="6.85546875" customWidth="1"/>
    <col min="5632" max="5632" width="5" customWidth="1"/>
    <col min="5633" max="5633" width="5.28515625" customWidth="1"/>
    <col min="5634" max="5634" width="15.140625" customWidth="1"/>
    <col min="5635" max="5635" width="14.140625" customWidth="1"/>
    <col min="5636" max="5636" width="15.140625" customWidth="1"/>
    <col min="5886" max="5886" width="33.28515625" customWidth="1"/>
    <col min="5887" max="5887" width="6.85546875" customWidth="1"/>
    <col min="5888" max="5888" width="5" customWidth="1"/>
    <col min="5889" max="5889" width="5.28515625" customWidth="1"/>
    <col min="5890" max="5890" width="15.140625" customWidth="1"/>
    <col min="5891" max="5891" width="14.140625" customWidth="1"/>
    <col min="5892" max="5892" width="15.140625" customWidth="1"/>
    <col min="6142" max="6142" width="33.28515625" customWidth="1"/>
    <col min="6143" max="6143" width="6.85546875" customWidth="1"/>
    <col min="6144" max="6144" width="5" customWidth="1"/>
    <col min="6145" max="6145" width="5.28515625" customWidth="1"/>
    <col min="6146" max="6146" width="15.140625" customWidth="1"/>
    <col min="6147" max="6147" width="14.140625" customWidth="1"/>
    <col min="6148" max="6148" width="15.140625" customWidth="1"/>
    <col min="6398" max="6398" width="33.28515625" customWidth="1"/>
    <col min="6399" max="6399" width="6.85546875" customWidth="1"/>
    <col min="6400" max="6400" width="5" customWidth="1"/>
    <col min="6401" max="6401" width="5.28515625" customWidth="1"/>
    <col min="6402" max="6402" width="15.140625" customWidth="1"/>
    <col min="6403" max="6403" width="14.140625" customWidth="1"/>
    <col min="6404" max="6404" width="15.140625" customWidth="1"/>
    <col min="6654" max="6654" width="33.28515625" customWidth="1"/>
    <col min="6655" max="6655" width="6.85546875" customWidth="1"/>
    <col min="6656" max="6656" width="5" customWidth="1"/>
    <col min="6657" max="6657" width="5.28515625" customWidth="1"/>
    <col min="6658" max="6658" width="15.140625" customWidth="1"/>
    <col min="6659" max="6659" width="14.140625" customWidth="1"/>
    <col min="6660" max="6660" width="15.140625" customWidth="1"/>
    <col min="6910" max="6910" width="33.28515625" customWidth="1"/>
    <col min="6911" max="6911" width="6.85546875" customWidth="1"/>
    <col min="6912" max="6912" width="5" customWidth="1"/>
    <col min="6913" max="6913" width="5.28515625" customWidth="1"/>
    <col min="6914" max="6914" width="15.140625" customWidth="1"/>
    <col min="6915" max="6915" width="14.140625" customWidth="1"/>
    <col min="6916" max="6916" width="15.140625" customWidth="1"/>
    <col min="7166" max="7166" width="33.28515625" customWidth="1"/>
    <col min="7167" max="7167" width="6.85546875" customWidth="1"/>
    <col min="7168" max="7168" width="5" customWidth="1"/>
    <col min="7169" max="7169" width="5.28515625" customWidth="1"/>
    <col min="7170" max="7170" width="15.140625" customWidth="1"/>
    <col min="7171" max="7171" width="14.140625" customWidth="1"/>
    <col min="7172" max="7172" width="15.140625" customWidth="1"/>
    <col min="7422" max="7422" width="33.28515625" customWidth="1"/>
    <col min="7423" max="7423" width="6.85546875" customWidth="1"/>
    <col min="7424" max="7424" width="5" customWidth="1"/>
    <col min="7425" max="7425" width="5.28515625" customWidth="1"/>
    <col min="7426" max="7426" width="15.140625" customWidth="1"/>
    <col min="7427" max="7427" width="14.140625" customWidth="1"/>
    <col min="7428" max="7428" width="15.140625" customWidth="1"/>
    <col min="7678" max="7678" width="33.28515625" customWidth="1"/>
    <col min="7679" max="7679" width="6.85546875" customWidth="1"/>
    <col min="7680" max="7680" width="5" customWidth="1"/>
    <col min="7681" max="7681" width="5.28515625" customWidth="1"/>
    <col min="7682" max="7682" width="15.140625" customWidth="1"/>
    <col min="7683" max="7683" width="14.140625" customWidth="1"/>
    <col min="7684" max="7684" width="15.140625" customWidth="1"/>
    <col min="7934" max="7934" width="33.28515625" customWidth="1"/>
    <col min="7935" max="7935" width="6.85546875" customWidth="1"/>
    <col min="7936" max="7936" width="5" customWidth="1"/>
    <col min="7937" max="7937" width="5.28515625" customWidth="1"/>
    <col min="7938" max="7938" width="15.140625" customWidth="1"/>
    <col min="7939" max="7939" width="14.140625" customWidth="1"/>
    <col min="7940" max="7940" width="15.140625" customWidth="1"/>
    <col min="8190" max="8190" width="33.28515625" customWidth="1"/>
    <col min="8191" max="8191" width="6.85546875" customWidth="1"/>
    <col min="8192" max="8192" width="5" customWidth="1"/>
    <col min="8193" max="8193" width="5.28515625" customWidth="1"/>
    <col min="8194" max="8194" width="15.140625" customWidth="1"/>
    <col min="8195" max="8195" width="14.140625" customWidth="1"/>
    <col min="8196" max="8196" width="15.140625" customWidth="1"/>
    <col min="8446" max="8446" width="33.28515625" customWidth="1"/>
    <col min="8447" max="8447" width="6.85546875" customWidth="1"/>
    <col min="8448" max="8448" width="5" customWidth="1"/>
    <col min="8449" max="8449" width="5.28515625" customWidth="1"/>
    <col min="8450" max="8450" width="15.140625" customWidth="1"/>
    <col min="8451" max="8451" width="14.140625" customWidth="1"/>
    <col min="8452" max="8452" width="15.140625" customWidth="1"/>
    <col min="8702" max="8702" width="33.28515625" customWidth="1"/>
    <col min="8703" max="8703" width="6.85546875" customWidth="1"/>
    <col min="8704" max="8704" width="5" customWidth="1"/>
    <col min="8705" max="8705" width="5.28515625" customWidth="1"/>
    <col min="8706" max="8706" width="15.140625" customWidth="1"/>
    <col min="8707" max="8707" width="14.140625" customWidth="1"/>
    <col min="8708" max="8708" width="15.140625" customWidth="1"/>
    <col min="8958" max="8958" width="33.28515625" customWidth="1"/>
    <col min="8959" max="8959" width="6.85546875" customWidth="1"/>
    <col min="8960" max="8960" width="5" customWidth="1"/>
    <col min="8961" max="8961" width="5.28515625" customWidth="1"/>
    <col min="8962" max="8962" width="15.140625" customWidth="1"/>
    <col min="8963" max="8963" width="14.140625" customWidth="1"/>
    <col min="8964" max="8964" width="15.140625" customWidth="1"/>
    <col min="9214" max="9214" width="33.28515625" customWidth="1"/>
    <col min="9215" max="9215" width="6.85546875" customWidth="1"/>
    <col min="9216" max="9216" width="5" customWidth="1"/>
    <col min="9217" max="9217" width="5.28515625" customWidth="1"/>
    <col min="9218" max="9218" width="15.140625" customWidth="1"/>
    <col min="9219" max="9219" width="14.140625" customWidth="1"/>
    <col min="9220" max="9220" width="15.140625" customWidth="1"/>
    <col min="9470" max="9470" width="33.28515625" customWidth="1"/>
    <col min="9471" max="9471" width="6.85546875" customWidth="1"/>
    <col min="9472" max="9472" width="5" customWidth="1"/>
    <col min="9473" max="9473" width="5.28515625" customWidth="1"/>
    <col min="9474" max="9474" width="15.140625" customWidth="1"/>
    <col min="9475" max="9475" width="14.140625" customWidth="1"/>
    <col min="9476" max="9476" width="15.140625" customWidth="1"/>
    <col min="9726" max="9726" width="33.28515625" customWidth="1"/>
    <col min="9727" max="9727" width="6.85546875" customWidth="1"/>
    <col min="9728" max="9728" width="5" customWidth="1"/>
    <col min="9729" max="9729" width="5.28515625" customWidth="1"/>
    <col min="9730" max="9730" width="15.140625" customWidth="1"/>
    <col min="9731" max="9731" width="14.140625" customWidth="1"/>
    <col min="9732" max="9732" width="15.140625" customWidth="1"/>
    <col min="9982" max="9982" width="33.28515625" customWidth="1"/>
    <col min="9983" max="9983" width="6.85546875" customWidth="1"/>
    <col min="9984" max="9984" width="5" customWidth="1"/>
    <col min="9985" max="9985" width="5.28515625" customWidth="1"/>
    <col min="9986" max="9986" width="15.140625" customWidth="1"/>
    <col min="9987" max="9987" width="14.140625" customWidth="1"/>
    <col min="9988" max="9988" width="15.140625" customWidth="1"/>
    <col min="10238" max="10238" width="33.28515625" customWidth="1"/>
    <col min="10239" max="10239" width="6.85546875" customWidth="1"/>
    <col min="10240" max="10240" width="5" customWidth="1"/>
    <col min="10241" max="10241" width="5.28515625" customWidth="1"/>
    <col min="10242" max="10242" width="15.140625" customWidth="1"/>
    <col min="10243" max="10243" width="14.140625" customWidth="1"/>
    <col min="10244" max="10244" width="15.140625" customWidth="1"/>
    <col min="10494" max="10494" width="33.28515625" customWidth="1"/>
    <col min="10495" max="10495" width="6.85546875" customWidth="1"/>
    <col min="10496" max="10496" width="5" customWidth="1"/>
    <col min="10497" max="10497" width="5.28515625" customWidth="1"/>
    <col min="10498" max="10498" width="15.140625" customWidth="1"/>
    <col min="10499" max="10499" width="14.140625" customWidth="1"/>
    <col min="10500" max="10500" width="15.140625" customWidth="1"/>
    <col min="10750" max="10750" width="33.28515625" customWidth="1"/>
    <col min="10751" max="10751" width="6.85546875" customWidth="1"/>
    <col min="10752" max="10752" width="5" customWidth="1"/>
    <col min="10753" max="10753" width="5.28515625" customWidth="1"/>
    <col min="10754" max="10754" width="15.140625" customWidth="1"/>
    <col min="10755" max="10755" width="14.140625" customWidth="1"/>
    <col min="10756" max="10756" width="15.140625" customWidth="1"/>
    <col min="11006" max="11006" width="33.28515625" customWidth="1"/>
    <col min="11007" max="11007" width="6.85546875" customWidth="1"/>
    <col min="11008" max="11008" width="5" customWidth="1"/>
    <col min="11009" max="11009" width="5.28515625" customWidth="1"/>
    <col min="11010" max="11010" width="15.140625" customWidth="1"/>
    <col min="11011" max="11011" width="14.140625" customWidth="1"/>
    <col min="11012" max="11012" width="15.140625" customWidth="1"/>
    <col min="11262" max="11262" width="33.28515625" customWidth="1"/>
    <col min="11263" max="11263" width="6.85546875" customWidth="1"/>
    <col min="11264" max="11264" width="5" customWidth="1"/>
    <col min="11265" max="11265" width="5.28515625" customWidth="1"/>
    <col min="11266" max="11266" width="15.140625" customWidth="1"/>
    <col min="11267" max="11267" width="14.140625" customWidth="1"/>
    <col min="11268" max="11268" width="15.140625" customWidth="1"/>
    <col min="11518" max="11518" width="33.28515625" customWidth="1"/>
    <col min="11519" max="11519" width="6.85546875" customWidth="1"/>
    <col min="11520" max="11520" width="5" customWidth="1"/>
    <col min="11521" max="11521" width="5.28515625" customWidth="1"/>
    <col min="11522" max="11522" width="15.140625" customWidth="1"/>
    <col min="11523" max="11523" width="14.140625" customWidth="1"/>
    <col min="11524" max="11524" width="15.140625" customWidth="1"/>
    <col min="11774" max="11774" width="33.28515625" customWidth="1"/>
    <col min="11775" max="11775" width="6.85546875" customWidth="1"/>
    <col min="11776" max="11776" width="5" customWidth="1"/>
    <col min="11777" max="11777" width="5.28515625" customWidth="1"/>
    <col min="11778" max="11778" width="15.140625" customWidth="1"/>
    <col min="11779" max="11779" width="14.140625" customWidth="1"/>
    <col min="11780" max="11780" width="15.140625" customWidth="1"/>
    <col min="12030" max="12030" width="33.28515625" customWidth="1"/>
    <col min="12031" max="12031" width="6.85546875" customWidth="1"/>
    <col min="12032" max="12032" width="5" customWidth="1"/>
    <col min="12033" max="12033" width="5.28515625" customWidth="1"/>
    <col min="12034" max="12034" width="15.140625" customWidth="1"/>
    <col min="12035" max="12035" width="14.140625" customWidth="1"/>
    <col min="12036" max="12036" width="15.140625" customWidth="1"/>
    <col min="12286" max="12286" width="33.28515625" customWidth="1"/>
    <col min="12287" max="12287" width="6.85546875" customWidth="1"/>
    <col min="12288" max="12288" width="5" customWidth="1"/>
    <col min="12289" max="12289" width="5.28515625" customWidth="1"/>
    <col min="12290" max="12290" width="15.140625" customWidth="1"/>
    <col min="12291" max="12291" width="14.140625" customWidth="1"/>
    <col min="12292" max="12292" width="15.140625" customWidth="1"/>
    <col min="12542" max="12542" width="33.28515625" customWidth="1"/>
    <col min="12543" max="12543" width="6.85546875" customWidth="1"/>
    <col min="12544" max="12544" width="5" customWidth="1"/>
    <col min="12545" max="12545" width="5.28515625" customWidth="1"/>
    <col min="12546" max="12546" width="15.140625" customWidth="1"/>
    <col min="12547" max="12547" width="14.140625" customWidth="1"/>
    <col min="12548" max="12548" width="15.140625" customWidth="1"/>
    <col min="12798" max="12798" width="33.28515625" customWidth="1"/>
    <col min="12799" max="12799" width="6.85546875" customWidth="1"/>
    <col min="12800" max="12800" width="5" customWidth="1"/>
    <col min="12801" max="12801" width="5.28515625" customWidth="1"/>
    <col min="12802" max="12802" width="15.140625" customWidth="1"/>
    <col min="12803" max="12803" width="14.140625" customWidth="1"/>
    <col min="12804" max="12804" width="15.140625" customWidth="1"/>
    <col min="13054" max="13054" width="33.28515625" customWidth="1"/>
    <col min="13055" max="13055" width="6.85546875" customWidth="1"/>
    <col min="13056" max="13056" width="5" customWidth="1"/>
    <col min="13057" max="13057" width="5.28515625" customWidth="1"/>
    <col min="13058" max="13058" width="15.140625" customWidth="1"/>
    <col min="13059" max="13059" width="14.140625" customWidth="1"/>
    <col min="13060" max="13060" width="15.140625" customWidth="1"/>
    <col min="13310" max="13310" width="33.28515625" customWidth="1"/>
    <col min="13311" max="13311" width="6.85546875" customWidth="1"/>
    <col min="13312" max="13312" width="5" customWidth="1"/>
    <col min="13313" max="13313" width="5.28515625" customWidth="1"/>
    <col min="13314" max="13314" width="15.140625" customWidth="1"/>
    <col min="13315" max="13315" width="14.140625" customWidth="1"/>
    <col min="13316" max="13316" width="15.140625" customWidth="1"/>
    <col min="13566" max="13566" width="33.28515625" customWidth="1"/>
    <col min="13567" max="13567" width="6.85546875" customWidth="1"/>
    <col min="13568" max="13568" width="5" customWidth="1"/>
    <col min="13569" max="13569" width="5.28515625" customWidth="1"/>
    <col min="13570" max="13570" width="15.140625" customWidth="1"/>
    <col min="13571" max="13571" width="14.140625" customWidth="1"/>
    <col min="13572" max="13572" width="15.140625" customWidth="1"/>
    <col min="13822" max="13822" width="33.28515625" customWidth="1"/>
    <col min="13823" max="13823" width="6.85546875" customWidth="1"/>
    <col min="13824" max="13824" width="5" customWidth="1"/>
    <col min="13825" max="13825" width="5.28515625" customWidth="1"/>
    <col min="13826" max="13826" width="15.140625" customWidth="1"/>
    <col min="13827" max="13827" width="14.140625" customWidth="1"/>
    <col min="13828" max="13828" width="15.140625" customWidth="1"/>
    <col min="14078" max="14078" width="33.28515625" customWidth="1"/>
    <col min="14079" max="14079" width="6.85546875" customWidth="1"/>
    <col min="14080" max="14080" width="5" customWidth="1"/>
    <col min="14081" max="14081" width="5.28515625" customWidth="1"/>
    <col min="14082" max="14082" width="15.140625" customWidth="1"/>
    <col min="14083" max="14083" width="14.140625" customWidth="1"/>
    <col min="14084" max="14084" width="15.140625" customWidth="1"/>
    <col min="14334" max="14334" width="33.28515625" customWidth="1"/>
    <col min="14335" max="14335" width="6.85546875" customWidth="1"/>
    <col min="14336" max="14336" width="5" customWidth="1"/>
    <col min="14337" max="14337" width="5.28515625" customWidth="1"/>
    <col min="14338" max="14338" width="15.140625" customWidth="1"/>
    <col min="14339" max="14339" width="14.140625" customWidth="1"/>
    <col min="14340" max="14340" width="15.140625" customWidth="1"/>
    <col min="14590" max="14590" width="33.28515625" customWidth="1"/>
    <col min="14591" max="14591" width="6.85546875" customWidth="1"/>
    <col min="14592" max="14592" width="5" customWidth="1"/>
    <col min="14593" max="14593" width="5.28515625" customWidth="1"/>
    <col min="14594" max="14594" width="15.140625" customWidth="1"/>
    <col min="14595" max="14595" width="14.140625" customWidth="1"/>
    <col min="14596" max="14596" width="15.140625" customWidth="1"/>
    <col min="14846" max="14846" width="33.28515625" customWidth="1"/>
    <col min="14847" max="14847" width="6.85546875" customWidth="1"/>
    <col min="14848" max="14848" width="5" customWidth="1"/>
    <col min="14849" max="14849" width="5.28515625" customWidth="1"/>
    <col min="14850" max="14850" width="15.140625" customWidth="1"/>
    <col min="14851" max="14851" width="14.140625" customWidth="1"/>
    <col min="14852" max="14852" width="15.140625" customWidth="1"/>
    <col min="15102" max="15102" width="33.28515625" customWidth="1"/>
    <col min="15103" max="15103" width="6.85546875" customWidth="1"/>
    <col min="15104" max="15104" width="5" customWidth="1"/>
    <col min="15105" max="15105" width="5.28515625" customWidth="1"/>
    <col min="15106" max="15106" width="15.140625" customWidth="1"/>
    <col min="15107" max="15107" width="14.140625" customWidth="1"/>
    <col min="15108" max="15108" width="15.140625" customWidth="1"/>
    <col min="15358" max="15358" width="33.28515625" customWidth="1"/>
    <col min="15359" max="15359" width="6.85546875" customWidth="1"/>
    <col min="15360" max="15360" width="5" customWidth="1"/>
    <col min="15361" max="15361" width="5.28515625" customWidth="1"/>
    <col min="15362" max="15362" width="15.140625" customWidth="1"/>
    <col min="15363" max="15363" width="14.140625" customWidth="1"/>
    <col min="15364" max="15364" width="15.140625" customWidth="1"/>
    <col min="15614" max="15614" width="33.28515625" customWidth="1"/>
    <col min="15615" max="15615" width="6.85546875" customWidth="1"/>
    <col min="15616" max="15616" width="5" customWidth="1"/>
    <col min="15617" max="15617" width="5.28515625" customWidth="1"/>
    <col min="15618" max="15618" width="15.140625" customWidth="1"/>
    <col min="15619" max="15619" width="14.140625" customWidth="1"/>
    <col min="15620" max="15620" width="15.140625" customWidth="1"/>
    <col min="15870" max="15870" width="33.28515625" customWidth="1"/>
    <col min="15871" max="15871" width="6.85546875" customWidth="1"/>
    <col min="15872" max="15872" width="5" customWidth="1"/>
    <col min="15873" max="15873" width="5.28515625" customWidth="1"/>
    <col min="15874" max="15874" width="15.140625" customWidth="1"/>
    <col min="15875" max="15875" width="14.140625" customWidth="1"/>
    <col min="15876" max="15876" width="15.140625" customWidth="1"/>
    <col min="16126" max="16126" width="33.28515625" customWidth="1"/>
    <col min="16127" max="16127" width="6.85546875" customWidth="1"/>
    <col min="16128" max="16128" width="5" customWidth="1"/>
    <col min="16129" max="16129" width="5.28515625" customWidth="1"/>
    <col min="16130" max="16130" width="15.140625" customWidth="1"/>
    <col min="16131" max="16131" width="14.140625" customWidth="1"/>
    <col min="16132" max="16132" width="15.140625" customWidth="1"/>
  </cols>
  <sheetData>
    <row r="1" spans="1:5" x14ac:dyDescent="0.25">
      <c r="A1" s="75" t="s">
        <v>217</v>
      </c>
      <c r="B1" t="s">
        <v>1099</v>
      </c>
      <c r="C1" t="s">
        <v>219</v>
      </c>
      <c r="D1" t="s">
        <v>1100</v>
      </c>
      <c r="E1" t="s">
        <v>221</v>
      </c>
    </row>
    <row r="2" spans="1:5" x14ac:dyDescent="0.25">
      <c r="A2" s="75" t="s">
        <v>1101</v>
      </c>
      <c r="B2">
        <v>3</v>
      </c>
      <c r="C2">
        <v>1</v>
      </c>
      <c r="D2">
        <v>2</v>
      </c>
      <c r="E2">
        <v>1.67696134604097</v>
      </c>
    </row>
    <row r="3" spans="1:5" x14ac:dyDescent="0.25">
      <c r="A3" s="75" t="s">
        <v>1102</v>
      </c>
      <c r="B3">
        <v>3</v>
      </c>
      <c r="C3">
        <v>2</v>
      </c>
      <c r="D3">
        <v>1</v>
      </c>
      <c r="E3">
        <v>1.6790355619732</v>
      </c>
    </row>
    <row r="4" spans="1:5" x14ac:dyDescent="0.25">
      <c r="A4" s="75" t="s">
        <v>1103</v>
      </c>
      <c r="B4">
        <v>3</v>
      </c>
      <c r="C4">
        <v>2</v>
      </c>
      <c r="D4">
        <v>1</v>
      </c>
      <c r="E4">
        <v>1.6831144349504299</v>
      </c>
    </row>
    <row r="5" spans="1:5" x14ac:dyDescent="0.25">
      <c r="A5" s="75" t="s">
        <v>1104</v>
      </c>
      <c r="B5">
        <v>2</v>
      </c>
      <c r="C5">
        <v>1</v>
      </c>
      <c r="D5">
        <v>1</v>
      </c>
      <c r="E5">
        <v>1.12525810607808</v>
      </c>
    </row>
    <row r="6" spans="1:5" x14ac:dyDescent="0.25">
      <c r="A6" s="75" t="s">
        <v>1105</v>
      </c>
      <c r="B6">
        <v>2</v>
      </c>
      <c r="C6">
        <v>2</v>
      </c>
      <c r="D6">
        <v>0</v>
      </c>
      <c r="E6">
        <v>1.12625929867833</v>
      </c>
    </row>
    <row r="7" spans="1:5" x14ac:dyDescent="0.25">
      <c r="A7" s="75" t="s">
        <v>1106</v>
      </c>
      <c r="B7">
        <v>5</v>
      </c>
      <c r="C7">
        <v>4</v>
      </c>
      <c r="D7">
        <v>1</v>
      </c>
      <c r="E7">
        <v>2.81528361167104</v>
      </c>
    </row>
    <row r="8" spans="1:5" x14ac:dyDescent="0.25">
      <c r="A8" s="75" t="s">
        <v>1107</v>
      </c>
      <c r="B8">
        <v>1</v>
      </c>
      <c r="C8">
        <v>0</v>
      </c>
      <c r="D8">
        <v>1</v>
      </c>
      <c r="E8">
        <v>0.56303136084679895</v>
      </c>
    </row>
    <row r="9" spans="1:5" x14ac:dyDescent="0.25">
      <c r="A9" s="75" t="s">
        <v>1108</v>
      </c>
      <c r="B9">
        <v>2</v>
      </c>
      <c r="C9">
        <v>1</v>
      </c>
      <c r="D9">
        <v>1</v>
      </c>
      <c r="E9">
        <v>1.1296307801795</v>
      </c>
    </row>
    <row r="10" spans="1:5" x14ac:dyDescent="0.25">
      <c r="A10" s="75" t="s">
        <v>1109</v>
      </c>
      <c r="B10">
        <v>4</v>
      </c>
      <c r="C10">
        <v>1</v>
      </c>
      <c r="D10">
        <v>3</v>
      </c>
      <c r="E10">
        <v>2.26756084149183</v>
      </c>
    </row>
    <row r="11" spans="1:5" x14ac:dyDescent="0.25">
      <c r="A11" s="75" t="s">
        <v>1110</v>
      </c>
      <c r="B11">
        <v>1</v>
      </c>
      <c r="C11">
        <v>1</v>
      </c>
      <c r="D11">
        <v>0</v>
      </c>
      <c r="E11">
        <v>0.51317578836630495</v>
      </c>
    </row>
    <row r="12" spans="1:5" x14ac:dyDescent="0.25">
      <c r="A12" s="75" t="s">
        <v>1111</v>
      </c>
      <c r="B12">
        <v>2</v>
      </c>
      <c r="C12">
        <v>2</v>
      </c>
      <c r="D12">
        <v>0</v>
      </c>
      <c r="E12">
        <v>1.03411012238693</v>
      </c>
    </row>
    <row r="13" spans="1:5" x14ac:dyDescent="0.25">
      <c r="A13" s="75" t="s">
        <v>1112</v>
      </c>
      <c r="B13">
        <v>1</v>
      </c>
      <c r="C13">
        <v>0</v>
      </c>
      <c r="D13">
        <v>1</v>
      </c>
      <c r="E13">
        <v>0.51824749427336503</v>
      </c>
    </row>
    <row r="14" spans="1:5" x14ac:dyDescent="0.25">
      <c r="A14" s="75" t="s">
        <v>1113</v>
      </c>
      <c r="B14">
        <v>1</v>
      </c>
      <c r="C14">
        <v>0</v>
      </c>
      <c r="D14">
        <v>1</v>
      </c>
      <c r="E14">
        <v>0.51867219917012397</v>
      </c>
    </row>
    <row r="15" spans="1:5" x14ac:dyDescent="0.25">
      <c r="A15" s="75" t="s">
        <v>1114</v>
      </c>
      <c r="B15">
        <v>2</v>
      </c>
      <c r="C15">
        <v>2</v>
      </c>
      <c r="D15">
        <v>0</v>
      </c>
      <c r="E15">
        <v>1.03920936951168</v>
      </c>
    </row>
    <row r="16" spans="1:5" x14ac:dyDescent="0.25">
      <c r="A16" s="75" t="s">
        <v>1115</v>
      </c>
      <c r="B16">
        <v>4</v>
      </c>
      <c r="C16">
        <v>2</v>
      </c>
      <c r="D16">
        <v>2</v>
      </c>
      <c r="E16">
        <v>1.0702054794520499</v>
      </c>
    </row>
    <row r="17" spans="1:5" x14ac:dyDescent="0.25">
      <c r="A17" s="75" t="s">
        <v>1116</v>
      </c>
      <c r="B17">
        <v>3</v>
      </c>
      <c r="C17">
        <v>2</v>
      </c>
      <c r="D17">
        <v>1</v>
      </c>
      <c r="E17">
        <v>0.80381544397406401</v>
      </c>
    </row>
    <row r="18" spans="1:5" x14ac:dyDescent="0.25">
      <c r="A18" s="75" t="s">
        <v>1117</v>
      </c>
      <c r="B18">
        <v>3</v>
      </c>
      <c r="C18">
        <v>2</v>
      </c>
      <c r="D18">
        <v>1</v>
      </c>
      <c r="E18">
        <v>0.80593165699548697</v>
      </c>
    </row>
    <row r="19" spans="1:5" x14ac:dyDescent="0.25">
      <c r="A19" s="75" t="s">
        <v>1118</v>
      </c>
      <c r="B19">
        <v>4</v>
      </c>
      <c r="C19">
        <v>3</v>
      </c>
      <c r="D19">
        <v>1</v>
      </c>
      <c r="E19">
        <v>1.0777604138600001</v>
      </c>
    </row>
    <row r="20" spans="1:5" x14ac:dyDescent="0.25">
      <c r="A20" s="75" t="s">
        <v>1119</v>
      </c>
      <c r="B20">
        <v>2</v>
      </c>
      <c r="C20">
        <v>2</v>
      </c>
      <c r="D20">
        <v>0</v>
      </c>
      <c r="E20">
        <v>0.53967996977792199</v>
      </c>
    </row>
    <row r="21" spans="1:5" x14ac:dyDescent="0.25">
      <c r="A21" s="75" t="s">
        <v>1120</v>
      </c>
      <c r="B21">
        <v>6</v>
      </c>
      <c r="C21">
        <v>4</v>
      </c>
      <c r="D21">
        <v>2</v>
      </c>
      <c r="E21">
        <v>1.6191709844559601</v>
      </c>
    </row>
    <row r="22" spans="1:5" x14ac:dyDescent="0.25">
      <c r="A22" s="75" t="s">
        <v>1121</v>
      </c>
      <c r="B22">
        <v>2</v>
      </c>
      <c r="C22">
        <v>0</v>
      </c>
      <c r="D22">
        <v>2</v>
      </c>
      <c r="E22">
        <v>0.53994222618179899</v>
      </c>
    </row>
    <row r="23" spans="1:5" x14ac:dyDescent="0.25">
      <c r="A23" s="75" t="s">
        <v>1122</v>
      </c>
      <c r="B23">
        <v>2</v>
      </c>
      <c r="C23">
        <v>2</v>
      </c>
      <c r="D23">
        <v>0</v>
      </c>
      <c r="E23">
        <v>0.54102307463413302</v>
      </c>
    </row>
    <row r="24" spans="1:5" x14ac:dyDescent="0.25">
      <c r="A24" s="75" t="s">
        <v>1123</v>
      </c>
      <c r="B24">
        <v>2</v>
      </c>
      <c r="C24">
        <v>1</v>
      </c>
      <c r="D24">
        <v>1</v>
      </c>
      <c r="E24">
        <v>0.54147714966428395</v>
      </c>
    </row>
    <row r="25" spans="1:5" x14ac:dyDescent="0.25">
      <c r="A25" s="75" t="s">
        <v>1124</v>
      </c>
      <c r="B25">
        <v>4</v>
      </c>
      <c r="C25">
        <v>1</v>
      </c>
      <c r="D25">
        <v>3</v>
      </c>
      <c r="E25">
        <v>1.0869860594037899</v>
      </c>
    </row>
    <row r="26" spans="1:5" x14ac:dyDescent="0.25">
      <c r="A26" s="75" t="s">
        <v>1125</v>
      </c>
      <c r="B26">
        <v>3</v>
      </c>
      <c r="C26">
        <v>3</v>
      </c>
      <c r="D26">
        <v>0</v>
      </c>
      <c r="E26">
        <v>5.4352749343237603</v>
      </c>
    </row>
    <row r="27" spans="1:5" x14ac:dyDescent="0.25">
      <c r="A27" s="75" t="s">
        <v>1126</v>
      </c>
      <c r="B27">
        <v>1</v>
      </c>
      <c r="C27">
        <v>1</v>
      </c>
      <c r="D27">
        <v>0</v>
      </c>
      <c r="E27">
        <v>1.8012825131493599</v>
      </c>
    </row>
    <row r="28" spans="1:5" x14ac:dyDescent="0.25">
      <c r="A28" s="75" t="s">
        <v>1127</v>
      </c>
      <c r="B28">
        <v>1</v>
      </c>
      <c r="C28">
        <v>1</v>
      </c>
      <c r="D28">
        <v>0</v>
      </c>
      <c r="E28">
        <v>1.6883051104995701</v>
      </c>
    </row>
    <row r="29" spans="1:5" x14ac:dyDescent="0.25">
      <c r="A29" s="75" t="s">
        <v>1128</v>
      </c>
      <c r="B29">
        <v>1</v>
      </c>
      <c r="C29">
        <v>1</v>
      </c>
      <c r="D29">
        <v>0</v>
      </c>
      <c r="E29">
        <v>1.6868811254870899</v>
      </c>
    </row>
    <row r="30" spans="1:5" x14ac:dyDescent="0.25">
      <c r="A30" s="75" t="s">
        <v>1129</v>
      </c>
      <c r="B30">
        <v>3</v>
      </c>
      <c r="C30">
        <v>3</v>
      </c>
      <c r="D30">
        <v>0</v>
      </c>
      <c r="E30">
        <v>2.6343519494204402</v>
      </c>
    </row>
    <row r="31" spans="1:5" x14ac:dyDescent="0.25">
      <c r="A31" s="75" t="s">
        <v>1130</v>
      </c>
      <c r="B31">
        <v>1</v>
      </c>
      <c r="C31">
        <v>1</v>
      </c>
      <c r="D31">
        <v>0</v>
      </c>
      <c r="E31">
        <v>0.87313367676591302</v>
      </c>
    </row>
    <row r="32" spans="1:5" x14ac:dyDescent="0.25">
      <c r="A32" s="75" t="s">
        <v>1131</v>
      </c>
      <c r="B32">
        <v>1</v>
      </c>
      <c r="C32">
        <v>1</v>
      </c>
      <c r="D32">
        <v>0</v>
      </c>
      <c r="E32">
        <v>0.86941401495392101</v>
      </c>
    </row>
    <row r="33" spans="1:5" x14ac:dyDescent="0.25">
      <c r="A33" s="75" t="s">
        <v>1132</v>
      </c>
      <c r="B33">
        <v>1</v>
      </c>
      <c r="C33">
        <v>1</v>
      </c>
      <c r="D33">
        <v>0</v>
      </c>
      <c r="E33">
        <v>0.867528411555479</v>
      </c>
    </row>
    <row r="34" spans="1:5" x14ac:dyDescent="0.25">
      <c r="A34" s="75" t="s">
        <v>1133</v>
      </c>
      <c r="B34">
        <v>1</v>
      </c>
      <c r="C34">
        <v>1</v>
      </c>
      <c r="D34">
        <v>0</v>
      </c>
      <c r="E34">
        <v>1.36278771855708</v>
      </c>
    </row>
    <row r="35" spans="1:5" x14ac:dyDescent="0.25">
      <c r="A35" s="75" t="s">
        <v>1134</v>
      </c>
      <c r="B35">
        <v>2</v>
      </c>
      <c r="C35">
        <v>1</v>
      </c>
      <c r="D35">
        <v>1</v>
      </c>
      <c r="E35">
        <v>2.7404768429706801</v>
      </c>
    </row>
    <row r="36" spans="1:5" x14ac:dyDescent="0.25">
      <c r="A36" s="75" t="s">
        <v>1135</v>
      </c>
      <c r="B36">
        <v>1</v>
      </c>
      <c r="C36">
        <v>0</v>
      </c>
      <c r="D36">
        <v>1</v>
      </c>
      <c r="E36">
        <v>1.3805480775868</v>
      </c>
    </row>
    <row r="37" spans="1:5" x14ac:dyDescent="0.25">
      <c r="A37" s="75" t="s">
        <v>1136</v>
      </c>
      <c r="B37">
        <v>1</v>
      </c>
      <c r="C37">
        <v>0</v>
      </c>
      <c r="D37">
        <v>1</v>
      </c>
      <c r="E37">
        <v>1.2964283399235099</v>
      </c>
    </row>
    <row r="38" spans="1:5" x14ac:dyDescent="0.25">
      <c r="A38" s="75" t="s">
        <v>1137</v>
      </c>
      <c r="B38">
        <v>1</v>
      </c>
      <c r="C38">
        <v>1</v>
      </c>
      <c r="D38">
        <v>0</v>
      </c>
      <c r="E38">
        <v>1.3077194680197199</v>
      </c>
    </row>
    <row r="39" spans="1:5" x14ac:dyDescent="0.25">
      <c r="A39" s="75" t="s">
        <v>1138</v>
      </c>
      <c r="B39">
        <v>1</v>
      </c>
      <c r="C39">
        <v>1</v>
      </c>
      <c r="D39">
        <v>0</v>
      </c>
      <c r="E39">
        <v>0.660458358100522</v>
      </c>
    </row>
    <row r="40" spans="1:5" x14ac:dyDescent="0.25">
      <c r="A40" s="75" t="s">
        <v>1139</v>
      </c>
      <c r="B40">
        <v>2</v>
      </c>
      <c r="C40">
        <v>1</v>
      </c>
      <c r="D40">
        <v>1</v>
      </c>
      <c r="E40">
        <v>1.3308490817141301</v>
      </c>
    </row>
    <row r="41" spans="1:5" x14ac:dyDescent="0.25">
      <c r="A41" s="75" t="s">
        <v>1140</v>
      </c>
      <c r="B41">
        <v>1</v>
      </c>
      <c r="C41">
        <v>0</v>
      </c>
      <c r="D41">
        <v>1</v>
      </c>
      <c r="E41">
        <v>0.66684449186449701</v>
      </c>
    </row>
    <row r="42" spans="1:5" x14ac:dyDescent="0.25">
      <c r="A42" s="75" t="s">
        <v>1141</v>
      </c>
      <c r="B42">
        <v>1</v>
      </c>
      <c r="C42">
        <v>1</v>
      </c>
      <c r="D42">
        <v>0</v>
      </c>
      <c r="E42">
        <v>0.67208817796894904</v>
      </c>
    </row>
    <row r="43" spans="1:5" x14ac:dyDescent="0.25">
      <c r="A43" s="75" t="s">
        <v>1142</v>
      </c>
      <c r="B43">
        <v>1</v>
      </c>
      <c r="C43">
        <v>0</v>
      </c>
      <c r="D43">
        <v>1</v>
      </c>
      <c r="E43">
        <v>0.67177213489184495</v>
      </c>
    </row>
    <row r="44" spans="1:5" x14ac:dyDescent="0.25">
      <c r="A44" s="75" t="s">
        <v>1143</v>
      </c>
      <c r="B44">
        <v>3</v>
      </c>
      <c r="C44">
        <v>2</v>
      </c>
      <c r="D44">
        <v>1</v>
      </c>
      <c r="E44">
        <v>1.6951546828648101</v>
      </c>
    </row>
    <row r="45" spans="1:5" x14ac:dyDescent="0.25">
      <c r="A45" s="75" t="s">
        <v>1144</v>
      </c>
      <c r="B45">
        <v>2</v>
      </c>
      <c r="C45">
        <v>0</v>
      </c>
      <c r="D45">
        <v>2</v>
      </c>
      <c r="E45">
        <v>1.1270907533474599</v>
      </c>
    </row>
    <row r="46" spans="1:5" x14ac:dyDescent="0.25">
      <c r="A46" s="75" t="s">
        <v>1145</v>
      </c>
      <c r="B46">
        <v>3</v>
      </c>
      <c r="C46">
        <v>2</v>
      </c>
      <c r="D46">
        <v>1</v>
      </c>
      <c r="E46">
        <v>1.68566788971237</v>
      </c>
    </row>
    <row r="47" spans="1:5" x14ac:dyDescent="0.25">
      <c r="A47" s="75" t="s">
        <v>1146</v>
      </c>
      <c r="B47">
        <v>1</v>
      </c>
      <c r="C47">
        <v>1</v>
      </c>
      <c r="D47">
        <v>0</v>
      </c>
      <c r="E47">
        <v>0.562075632897163</v>
      </c>
    </row>
    <row r="48" spans="1:5" x14ac:dyDescent="0.25">
      <c r="A48" s="75" t="s">
        <v>1147</v>
      </c>
      <c r="B48">
        <v>2</v>
      </c>
      <c r="C48">
        <v>1</v>
      </c>
      <c r="D48">
        <v>1</v>
      </c>
      <c r="E48">
        <v>1.1232989042219199</v>
      </c>
    </row>
    <row r="49" spans="1:5" x14ac:dyDescent="0.25">
      <c r="A49" s="75" t="s">
        <v>1148</v>
      </c>
      <c r="B49">
        <v>4</v>
      </c>
      <c r="C49">
        <v>2</v>
      </c>
      <c r="D49">
        <v>2</v>
      </c>
      <c r="E49">
        <v>2.2277668864729998</v>
      </c>
    </row>
    <row r="50" spans="1:5" x14ac:dyDescent="0.25">
      <c r="A50" s="75" t="s">
        <v>1149</v>
      </c>
      <c r="B50">
        <v>2</v>
      </c>
      <c r="C50">
        <v>1</v>
      </c>
      <c r="D50">
        <v>1</v>
      </c>
      <c r="E50">
        <v>1.1091885176804701</v>
      </c>
    </row>
    <row r="51" spans="1:5" x14ac:dyDescent="0.25">
      <c r="A51" s="75" t="s">
        <v>1150</v>
      </c>
      <c r="B51">
        <v>2</v>
      </c>
      <c r="C51">
        <v>2</v>
      </c>
      <c r="D51">
        <v>0</v>
      </c>
      <c r="E51">
        <v>1.1024507480128301</v>
      </c>
    </row>
    <row r="52" spans="1:5" x14ac:dyDescent="0.25">
      <c r="A52" s="75" t="s">
        <v>1151</v>
      </c>
      <c r="B52">
        <v>2</v>
      </c>
      <c r="C52">
        <v>1</v>
      </c>
      <c r="D52">
        <v>1</v>
      </c>
      <c r="E52">
        <v>1.1004187093189</v>
      </c>
    </row>
    <row r="53" spans="1:5" x14ac:dyDescent="0.25">
      <c r="A53" s="75" t="s">
        <v>1152</v>
      </c>
      <c r="B53">
        <v>2</v>
      </c>
      <c r="C53">
        <v>1</v>
      </c>
      <c r="D53">
        <v>1</v>
      </c>
      <c r="E53">
        <v>1.0619938935351101</v>
      </c>
    </row>
    <row r="54" spans="1:5" x14ac:dyDescent="0.25">
      <c r="A54" s="75" t="s">
        <v>1153</v>
      </c>
      <c r="B54">
        <v>2</v>
      </c>
      <c r="C54">
        <v>0</v>
      </c>
      <c r="D54">
        <v>2</v>
      </c>
      <c r="E54">
        <v>1.0585987328573201</v>
      </c>
    </row>
    <row r="55" spans="1:5" x14ac:dyDescent="0.25">
      <c r="A55" s="75" t="s">
        <v>1154</v>
      </c>
      <c r="B55">
        <v>1</v>
      </c>
      <c r="C55">
        <v>0</v>
      </c>
      <c r="D55">
        <v>1</v>
      </c>
      <c r="E55">
        <v>0.52815599615502395</v>
      </c>
    </row>
    <row r="56" spans="1:5" x14ac:dyDescent="0.25">
      <c r="A56" s="75" t="s">
        <v>1155</v>
      </c>
      <c r="B56">
        <v>1</v>
      </c>
      <c r="C56">
        <v>0</v>
      </c>
      <c r="D56">
        <v>1</v>
      </c>
      <c r="E56">
        <v>0.52622439260549503</v>
      </c>
    </row>
    <row r="57" spans="1:5" x14ac:dyDescent="0.25">
      <c r="A57" s="75" t="s">
        <v>1156</v>
      </c>
      <c r="B57">
        <v>2</v>
      </c>
      <c r="C57">
        <v>0</v>
      </c>
      <c r="D57">
        <v>2</v>
      </c>
      <c r="E57">
        <v>1.0483389070018601</v>
      </c>
    </row>
    <row r="58" spans="1:5" x14ac:dyDescent="0.25">
      <c r="A58" s="75" t="s">
        <v>1157</v>
      </c>
      <c r="B58">
        <v>1</v>
      </c>
      <c r="C58">
        <v>0</v>
      </c>
      <c r="D58">
        <v>1</v>
      </c>
      <c r="E58">
        <v>0.523291714198997</v>
      </c>
    </row>
    <row r="59" spans="1:5" x14ac:dyDescent="0.25">
      <c r="A59" s="75" t="s">
        <v>1158</v>
      </c>
      <c r="B59">
        <v>1</v>
      </c>
      <c r="C59">
        <v>0</v>
      </c>
      <c r="D59">
        <v>1</v>
      </c>
      <c r="E59">
        <v>0.52276648021328898</v>
      </c>
    </row>
    <row r="60" spans="1:5" x14ac:dyDescent="0.25">
      <c r="A60" s="75" t="s">
        <v>1159</v>
      </c>
      <c r="B60">
        <v>2</v>
      </c>
      <c r="C60">
        <v>1</v>
      </c>
      <c r="D60">
        <v>1</v>
      </c>
      <c r="E60">
        <v>1.0409293417162799</v>
      </c>
    </row>
    <row r="61" spans="1:5" x14ac:dyDescent="0.25">
      <c r="A61" s="75" t="s">
        <v>1160</v>
      </c>
      <c r="B61">
        <v>1</v>
      </c>
      <c r="C61">
        <v>1</v>
      </c>
      <c r="D61">
        <v>0</v>
      </c>
      <c r="E61">
        <v>0.519801851534195</v>
      </c>
    </row>
    <row r="62" spans="1:5" x14ac:dyDescent="0.25">
      <c r="A62" s="75" t="s">
        <v>1161</v>
      </c>
      <c r="B62">
        <v>5</v>
      </c>
      <c r="C62">
        <v>3</v>
      </c>
      <c r="D62">
        <v>2</v>
      </c>
      <c r="E62">
        <v>1.3687380235422899</v>
      </c>
    </row>
    <row r="63" spans="1:5" x14ac:dyDescent="0.25">
      <c r="A63" s="75" t="s">
        <v>1162</v>
      </c>
      <c r="B63">
        <v>2</v>
      </c>
      <c r="C63">
        <v>0</v>
      </c>
      <c r="D63">
        <v>2</v>
      </c>
      <c r="E63">
        <v>0.54613473143824598</v>
      </c>
    </row>
    <row r="64" spans="1:5" x14ac:dyDescent="0.25">
      <c r="A64" s="75" t="s">
        <v>1163</v>
      </c>
      <c r="B64">
        <v>5</v>
      </c>
      <c r="C64">
        <v>2</v>
      </c>
      <c r="D64">
        <v>3</v>
      </c>
      <c r="E64">
        <v>1.36276914690651</v>
      </c>
    </row>
    <row r="65" spans="1:5" x14ac:dyDescent="0.25">
      <c r="A65" s="75" t="s">
        <v>1164</v>
      </c>
      <c r="B65">
        <v>2</v>
      </c>
      <c r="C65">
        <v>1</v>
      </c>
      <c r="D65">
        <v>1</v>
      </c>
      <c r="E65">
        <v>0.54458815520762405</v>
      </c>
    </row>
    <row r="66" spans="1:5" x14ac:dyDescent="0.25">
      <c r="A66" s="75" t="s">
        <v>1165</v>
      </c>
      <c r="B66">
        <v>3</v>
      </c>
      <c r="C66">
        <v>1</v>
      </c>
      <c r="D66">
        <v>2</v>
      </c>
      <c r="E66">
        <v>0.81504020865029303</v>
      </c>
    </row>
    <row r="67" spans="1:5" x14ac:dyDescent="0.25">
      <c r="A67" s="75" t="s">
        <v>1166</v>
      </c>
      <c r="B67">
        <v>6</v>
      </c>
      <c r="C67">
        <v>2</v>
      </c>
      <c r="D67">
        <v>4</v>
      </c>
      <c r="E67">
        <v>1.62017659924932</v>
      </c>
    </row>
    <row r="68" spans="1:5" x14ac:dyDescent="0.25">
      <c r="A68" s="75" t="s">
        <v>1167</v>
      </c>
      <c r="B68">
        <v>3</v>
      </c>
      <c r="C68">
        <v>1</v>
      </c>
      <c r="D68">
        <v>2</v>
      </c>
      <c r="E68">
        <v>0.80773269432702399</v>
      </c>
    </row>
    <row r="69" spans="1:5" x14ac:dyDescent="0.25">
      <c r="A69" s="75" t="s">
        <v>1168</v>
      </c>
      <c r="B69">
        <v>1</v>
      </c>
      <c r="C69">
        <v>0</v>
      </c>
      <c r="D69">
        <v>1</v>
      </c>
      <c r="E69">
        <v>0.268882256459896</v>
      </c>
    </row>
    <row r="70" spans="1:5" x14ac:dyDescent="0.25">
      <c r="A70" s="75" t="s">
        <v>1169</v>
      </c>
      <c r="B70">
        <v>4</v>
      </c>
      <c r="C70">
        <v>3</v>
      </c>
      <c r="D70">
        <v>1</v>
      </c>
      <c r="E70">
        <v>1.07080712086735</v>
      </c>
    </row>
    <row r="71" spans="1:5" x14ac:dyDescent="0.25">
      <c r="A71" s="75" t="s">
        <v>1170</v>
      </c>
      <c r="B71">
        <v>3</v>
      </c>
      <c r="C71">
        <v>2</v>
      </c>
      <c r="D71">
        <v>1</v>
      </c>
      <c r="E71">
        <v>0.80186031593296403</v>
      </c>
    </row>
    <row r="72" spans="1:5" x14ac:dyDescent="0.25">
      <c r="A72" s="75" t="s">
        <v>1171</v>
      </c>
      <c r="B72">
        <v>1</v>
      </c>
      <c r="C72">
        <v>1</v>
      </c>
      <c r="D72">
        <v>0</v>
      </c>
      <c r="E72">
        <v>0.69089401685781404</v>
      </c>
    </row>
    <row r="73" spans="1:5" x14ac:dyDescent="0.25">
      <c r="A73" s="75" t="s">
        <v>1172</v>
      </c>
      <c r="B73">
        <v>1</v>
      </c>
      <c r="C73">
        <v>1</v>
      </c>
      <c r="D73">
        <v>0</v>
      </c>
      <c r="E73">
        <v>0.687947165657677</v>
      </c>
    </row>
    <row r="74" spans="1:5" x14ac:dyDescent="0.25">
      <c r="A74" s="75" t="s">
        <v>1173</v>
      </c>
      <c r="B74">
        <v>2</v>
      </c>
      <c r="C74">
        <v>1</v>
      </c>
      <c r="D74">
        <v>1</v>
      </c>
      <c r="E74">
        <v>1.3718267931490999</v>
      </c>
    </row>
    <row r="75" spans="1:5" x14ac:dyDescent="0.25">
      <c r="A75" s="75" t="s">
        <v>1174</v>
      </c>
      <c r="B75">
        <v>3</v>
      </c>
      <c r="C75">
        <v>2</v>
      </c>
      <c r="D75">
        <v>1</v>
      </c>
      <c r="E75">
        <v>2.0530367835757102</v>
      </c>
    </row>
    <row r="76" spans="1:5" x14ac:dyDescent="0.25">
      <c r="A76" s="75" t="s">
        <v>1175</v>
      </c>
      <c r="B76">
        <v>1</v>
      </c>
      <c r="C76">
        <v>0</v>
      </c>
      <c r="D76">
        <v>1</v>
      </c>
      <c r="E76">
        <v>0.67882671590423105</v>
      </c>
    </row>
    <row r="77" spans="1:5" x14ac:dyDescent="0.25">
      <c r="A77" s="75" t="s">
        <v>1176</v>
      </c>
      <c r="B77">
        <v>2</v>
      </c>
      <c r="C77">
        <v>2</v>
      </c>
      <c r="D77">
        <v>0</v>
      </c>
      <c r="E77">
        <v>1.34077912675055</v>
      </c>
    </row>
    <row r="78" spans="1:5" x14ac:dyDescent="0.25">
      <c r="A78" s="75" t="s">
        <v>1177</v>
      </c>
      <c r="B78">
        <v>2</v>
      </c>
      <c r="C78">
        <v>1</v>
      </c>
      <c r="D78">
        <v>1</v>
      </c>
      <c r="E78">
        <v>1.3366571541232499</v>
      </c>
    </row>
    <row r="79" spans="1:5" x14ac:dyDescent="0.25">
      <c r="A79" s="75" t="s">
        <v>1178</v>
      </c>
      <c r="B79">
        <v>2</v>
      </c>
      <c r="C79">
        <v>0</v>
      </c>
      <c r="D79">
        <v>2</v>
      </c>
      <c r="E79">
        <v>1.34119272268829</v>
      </c>
    </row>
    <row r="80" spans="1:5" x14ac:dyDescent="0.25">
      <c r="A80" s="75" t="s">
        <v>1179</v>
      </c>
      <c r="B80">
        <v>1</v>
      </c>
      <c r="C80">
        <v>0</v>
      </c>
      <c r="D80">
        <v>1</v>
      </c>
      <c r="E80">
        <v>0.65214555888874404</v>
      </c>
    </row>
    <row r="81" spans="1:5" x14ac:dyDescent="0.25">
      <c r="A81" s="75" t="s">
        <v>1180</v>
      </c>
      <c r="B81">
        <v>1</v>
      </c>
      <c r="C81">
        <v>0</v>
      </c>
      <c r="D81">
        <v>1</v>
      </c>
      <c r="E81">
        <v>0.64986125462213795</v>
      </c>
    </row>
    <row r="82" spans="1:5" x14ac:dyDescent="0.25">
      <c r="A82" s="75" t="s">
        <v>1181</v>
      </c>
      <c r="B82">
        <v>1</v>
      </c>
      <c r="C82">
        <v>1</v>
      </c>
      <c r="D82">
        <v>0</v>
      </c>
      <c r="E82">
        <v>0.64819316156214501</v>
      </c>
    </row>
    <row r="83" spans="1:5" x14ac:dyDescent="0.25">
      <c r="A83" s="75" t="s">
        <v>1182</v>
      </c>
      <c r="B83">
        <v>2</v>
      </c>
      <c r="C83">
        <v>1</v>
      </c>
      <c r="D83">
        <v>1</v>
      </c>
      <c r="E83">
        <v>1.2746728870703601</v>
      </c>
    </row>
    <row r="84" spans="1:5" x14ac:dyDescent="0.25">
      <c r="A84" s="75" t="s">
        <v>1183</v>
      </c>
      <c r="B84">
        <v>2</v>
      </c>
      <c r="C84">
        <v>1</v>
      </c>
      <c r="D84">
        <v>1</v>
      </c>
      <c r="E84">
        <v>0.67096081588835199</v>
      </c>
    </row>
    <row r="85" spans="1:5" x14ac:dyDescent="0.25">
      <c r="A85" s="75" t="s">
        <v>1184</v>
      </c>
      <c r="B85">
        <v>1</v>
      </c>
      <c r="C85">
        <v>1</v>
      </c>
      <c r="D85">
        <v>0</v>
      </c>
      <c r="E85">
        <v>0.33434752081313301</v>
      </c>
    </row>
    <row r="86" spans="1:5" x14ac:dyDescent="0.25">
      <c r="A86" s="75" t="s">
        <v>1185</v>
      </c>
      <c r="B86">
        <v>3</v>
      </c>
      <c r="C86">
        <v>1</v>
      </c>
      <c r="D86">
        <v>2</v>
      </c>
      <c r="E86">
        <v>1.00110121133247</v>
      </c>
    </row>
    <row r="87" spans="1:5" x14ac:dyDescent="0.25">
      <c r="A87" s="75" t="s">
        <v>1186</v>
      </c>
      <c r="B87">
        <v>4</v>
      </c>
      <c r="C87">
        <v>3</v>
      </c>
      <c r="D87">
        <v>1</v>
      </c>
      <c r="E87">
        <v>1.3315579227696399</v>
      </c>
    </row>
    <row r="88" spans="1:5" x14ac:dyDescent="0.25">
      <c r="A88" s="75" t="s">
        <v>1187</v>
      </c>
      <c r="B88">
        <v>1</v>
      </c>
      <c r="C88">
        <v>0</v>
      </c>
      <c r="D88">
        <v>1</v>
      </c>
      <c r="E88">
        <v>0.33041467041136602</v>
      </c>
    </row>
    <row r="89" spans="1:5" x14ac:dyDescent="0.25">
      <c r="A89" s="75" t="s">
        <v>1188</v>
      </c>
      <c r="B89">
        <v>4</v>
      </c>
      <c r="C89">
        <v>3</v>
      </c>
      <c r="D89">
        <v>1</v>
      </c>
      <c r="E89">
        <v>1.3068905805861399</v>
      </c>
    </row>
    <row r="90" spans="1:5" x14ac:dyDescent="0.25">
      <c r="A90" s="75" t="s">
        <v>1189</v>
      </c>
      <c r="B90">
        <v>2</v>
      </c>
      <c r="C90">
        <v>1</v>
      </c>
      <c r="D90">
        <v>1</v>
      </c>
      <c r="E90">
        <v>0.652230628750326</v>
      </c>
    </row>
    <row r="91" spans="1:5" x14ac:dyDescent="0.25">
      <c r="A91" s="75" t="s">
        <v>1190</v>
      </c>
      <c r="B91">
        <v>2</v>
      </c>
      <c r="C91">
        <v>0</v>
      </c>
      <c r="D91">
        <v>2</v>
      </c>
      <c r="E91">
        <v>0.65374432059621501</v>
      </c>
    </row>
    <row r="92" spans="1:5" x14ac:dyDescent="0.25">
      <c r="A92" s="75" t="s">
        <v>1191</v>
      </c>
      <c r="B92">
        <v>3</v>
      </c>
      <c r="C92">
        <v>1</v>
      </c>
      <c r="D92">
        <v>2</v>
      </c>
      <c r="E92">
        <v>1.0646906009113799</v>
      </c>
    </row>
    <row r="93" spans="1:5" x14ac:dyDescent="0.25">
      <c r="A93" s="75" t="s">
        <v>1192</v>
      </c>
      <c r="B93">
        <v>2</v>
      </c>
      <c r="C93">
        <v>1</v>
      </c>
      <c r="D93">
        <v>1</v>
      </c>
      <c r="E93">
        <v>0.70514899798327402</v>
      </c>
    </row>
    <row r="94" spans="1:5" x14ac:dyDescent="0.25">
      <c r="A94" s="75" t="s">
        <v>1193</v>
      </c>
      <c r="B94">
        <v>4</v>
      </c>
      <c r="C94">
        <v>0</v>
      </c>
      <c r="D94">
        <v>4</v>
      </c>
      <c r="E94">
        <v>1.3928304054877501</v>
      </c>
    </row>
    <row r="95" spans="1:5" x14ac:dyDescent="0.25">
      <c r="A95" s="75" t="s">
        <v>1194</v>
      </c>
      <c r="B95">
        <v>1</v>
      </c>
      <c r="C95">
        <v>0</v>
      </c>
      <c r="D95">
        <v>1</v>
      </c>
      <c r="E95">
        <v>0.345285983115515</v>
      </c>
    </row>
    <row r="96" spans="1:5" x14ac:dyDescent="0.25">
      <c r="A96" s="75" t="s">
        <v>1195</v>
      </c>
      <c r="B96">
        <v>3</v>
      </c>
      <c r="C96">
        <v>2</v>
      </c>
      <c r="D96">
        <v>1</v>
      </c>
      <c r="E96">
        <v>1.0281895296032899</v>
      </c>
    </row>
    <row r="97" spans="1:5" x14ac:dyDescent="0.25">
      <c r="A97" s="75" t="s">
        <v>1196</v>
      </c>
      <c r="B97">
        <v>3</v>
      </c>
      <c r="C97">
        <v>2</v>
      </c>
      <c r="D97">
        <v>1</v>
      </c>
      <c r="E97">
        <v>1.0268873333447399</v>
      </c>
    </row>
    <row r="98" spans="1:5" x14ac:dyDescent="0.25">
      <c r="A98" s="75" t="s">
        <v>1197</v>
      </c>
      <c r="B98">
        <v>3</v>
      </c>
      <c r="C98">
        <v>0</v>
      </c>
      <c r="D98">
        <v>3</v>
      </c>
      <c r="E98">
        <v>1.0286055194972199</v>
      </c>
    </row>
    <row r="99" spans="1:5" x14ac:dyDescent="0.25">
      <c r="A99" s="75" t="s">
        <v>1198</v>
      </c>
      <c r="B99">
        <v>1</v>
      </c>
      <c r="C99">
        <v>0</v>
      </c>
      <c r="D99">
        <v>1</v>
      </c>
      <c r="E99">
        <v>0.34396411766324497</v>
      </c>
    </row>
    <row r="100" spans="1:5" x14ac:dyDescent="0.25">
      <c r="A100" s="75" t="s">
        <v>1199</v>
      </c>
      <c r="B100">
        <v>4</v>
      </c>
      <c r="C100">
        <v>2</v>
      </c>
      <c r="D100">
        <v>2</v>
      </c>
      <c r="E100">
        <v>1.37323496393542</v>
      </c>
    </row>
    <row r="101" spans="1:5" x14ac:dyDescent="0.25">
      <c r="A101" s="75" t="s">
        <v>1200</v>
      </c>
      <c r="B101">
        <v>1</v>
      </c>
      <c r="C101">
        <v>1</v>
      </c>
      <c r="D101">
        <v>0</v>
      </c>
      <c r="E101">
        <v>0.34358357670503298</v>
      </c>
    </row>
    <row r="102" spans="1:5" x14ac:dyDescent="0.25">
      <c r="A102" s="75" t="s">
        <v>1201</v>
      </c>
      <c r="B102">
        <v>2</v>
      </c>
      <c r="C102">
        <v>1</v>
      </c>
      <c r="D102">
        <v>1</v>
      </c>
      <c r="E102">
        <v>0.69019781069254404</v>
      </c>
    </row>
    <row r="103" spans="1:5" x14ac:dyDescent="0.25">
      <c r="A103" s="75" t="s">
        <v>1202</v>
      </c>
      <c r="B103">
        <v>2</v>
      </c>
      <c r="C103">
        <v>1</v>
      </c>
      <c r="D103">
        <v>1</v>
      </c>
      <c r="E103">
        <v>0.67577841225862001</v>
      </c>
    </row>
    <row r="104" spans="1:5" x14ac:dyDescent="0.25">
      <c r="A104" s="75" t="s">
        <v>1203</v>
      </c>
      <c r="B104">
        <v>2</v>
      </c>
      <c r="C104">
        <v>1</v>
      </c>
      <c r="D104">
        <v>1</v>
      </c>
      <c r="E104">
        <v>0.67860329869063496</v>
      </c>
    </row>
    <row r="105" spans="1:5" x14ac:dyDescent="0.25">
      <c r="A105" s="75" t="s">
        <v>1204</v>
      </c>
      <c r="B105">
        <v>4</v>
      </c>
      <c r="C105">
        <v>3</v>
      </c>
      <c r="D105">
        <v>1</v>
      </c>
      <c r="E105">
        <v>1.35861719941444</v>
      </c>
    </row>
    <row r="106" spans="1:5" x14ac:dyDescent="0.25">
      <c r="A106" s="75" t="s">
        <v>1205</v>
      </c>
      <c r="B106">
        <v>3</v>
      </c>
      <c r="C106">
        <v>1</v>
      </c>
      <c r="D106">
        <v>2</v>
      </c>
      <c r="E106">
        <v>0.52670388707468696</v>
      </c>
    </row>
    <row r="107" spans="1:5" x14ac:dyDescent="0.25">
      <c r="A107" s="75" t="s">
        <v>1206</v>
      </c>
      <c r="B107">
        <v>4</v>
      </c>
      <c r="C107">
        <v>2</v>
      </c>
      <c r="D107">
        <v>2</v>
      </c>
      <c r="E107">
        <v>0.69759330310429002</v>
      </c>
    </row>
    <row r="108" spans="1:5" x14ac:dyDescent="0.25">
      <c r="A108" s="75" t="s">
        <v>1207</v>
      </c>
      <c r="B108">
        <v>4</v>
      </c>
      <c r="C108">
        <v>0</v>
      </c>
      <c r="D108">
        <v>4</v>
      </c>
      <c r="E108">
        <v>0.69060773480662996</v>
      </c>
    </row>
    <row r="109" spans="1:5" x14ac:dyDescent="0.25">
      <c r="A109" s="75" t="s">
        <v>1208</v>
      </c>
      <c r="B109">
        <v>1</v>
      </c>
      <c r="C109">
        <v>0</v>
      </c>
      <c r="D109">
        <v>1</v>
      </c>
      <c r="E109">
        <v>0.17116839546746099</v>
      </c>
    </row>
    <row r="110" spans="1:5" x14ac:dyDescent="0.25">
      <c r="A110" s="75" t="s">
        <v>1209</v>
      </c>
      <c r="B110">
        <v>3</v>
      </c>
      <c r="C110">
        <v>2</v>
      </c>
      <c r="D110">
        <v>1</v>
      </c>
      <c r="E110">
        <v>0.51036031438195395</v>
      </c>
    </row>
    <row r="111" spans="1:5" x14ac:dyDescent="0.25">
      <c r="A111" s="75" t="s">
        <v>1210</v>
      </c>
      <c r="B111">
        <v>5</v>
      </c>
      <c r="C111">
        <v>3</v>
      </c>
      <c r="D111">
        <v>2</v>
      </c>
      <c r="E111">
        <v>0.850195544975344</v>
      </c>
    </row>
    <row r="112" spans="1:5" x14ac:dyDescent="0.25">
      <c r="A112" s="75" t="s">
        <v>1211</v>
      </c>
      <c r="B112">
        <v>5</v>
      </c>
      <c r="C112">
        <v>1</v>
      </c>
      <c r="D112">
        <v>4</v>
      </c>
      <c r="E112">
        <v>0.85268938231181102</v>
      </c>
    </row>
    <row r="113" spans="1:5" x14ac:dyDescent="0.25">
      <c r="A113" s="75" t="s">
        <v>1212</v>
      </c>
      <c r="B113">
        <v>1</v>
      </c>
      <c r="C113">
        <v>0</v>
      </c>
      <c r="D113">
        <v>1</v>
      </c>
      <c r="E113">
        <v>0.171071764605252</v>
      </c>
    </row>
    <row r="114" spans="1:5" x14ac:dyDescent="0.25">
      <c r="A114" s="75" t="s">
        <v>1213</v>
      </c>
      <c r="B114">
        <v>8</v>
      </c>
      <c r="C114">
        <v>5</v>
      </c>
      <c r="D114">
        <v>3</v>
      </c>
      <c r="E114">
        <v>1.3658869728530001</v>
      </c>
    </row>
    <row r="115" spans="1:5" x14ac:dyDescent="0.25">
      <c r="A115" s="75" t="s">
        <v>1214</v>
      </c>
      <c r="B115">
        <v>1</v>
      </c>
      <c r="C115">
        <v>1</v>
      </c>
      <c r="D115">
        <v>0</v>
      </c>
      <c r="E115">
        <v>0.17077960891469601</v>
      </c>
    </row>
    <row r="116" spans="1:5" x14ac:dyDescent="0.25">
      <c r="A116" s="75" t="s">
        <v>1215</v>
      </c>
      <c r="B116">
        <v>17</v>
      </c>
      <c r="C116">
        <v>13</v>
      </c>
      <c r="D116">
        <v>4</v>
      </c>
      <c r="E116">
        <v>3.1154703260614598</v>
      </c>
    </row>
    <row r="117" spans="1:5" x14ac:dyDescent="0.25">
      <c r="A117" s="75" t="s">
        <v>1216</v>
      </c>
      <c r="B117">
        <v>19</v>
      </c>
      <c r="C117">
        <v>14</v>
      </c>
      <c r="D117">
        <v>5</v>
      </c>
      <c r="E117">
        <v>3.4735298741850902</v>
      </c>
    </row>
    <row r="118" spans="1:5" x14ac:dyDescent="0.25">
      <c r="A118" s="75" t="s">
        <v>1217</v>
      </c>
      <c r="B118">
        <v>15</v>
      </c>
      <c r="C118">
        <v>8</v>
      </c>
      <c r="D118">
        <v>7</v>
      </c>
      <c r="E118">
        <v>2.73800570965457</v>
      </c>
    </row>
    <row r="119" spans="1:5" x14ac:dyDescent="0.25">
      <c r="A119" s="75" t="s">
        <v>1218</v>
      </c>
      <c r="B119">
        <v>18</v>
      </c>
      <c r="C119">
        <v>11</v>
      </c>
      <c r="D119">
        <v>7</v>
      </c>
      <c r="E119">
        <v>3.2704795613196702</v>
      </c>
    </row>
    <row r="120" spans="1:5" x14ac:dyDescent="0.25">
      <c r="A120" s="75" t="s">
        <v>1219</v>
      </c>
      <c r="B120">
        <v>10</v>
      </c>
      <c r="C120">
        <v>7</v>
      </c>
      <c r="D120">
        <v>3</v>
      </c>
      <c r="E120">
        <v>1.80230839659436</v>
      </c>
    </row>
    <row r="121" spans="1:5" x14ac:dyDescent="0.25">
      <c r="A121" s="75" t="s">
        <v>1220</v>
      </c>
      <c r="B121">
        <v>16</v>
      </c>
      <c r="C121">
        <v>10</v>
      </c>
      <c r="D121">
        <v>6</v>
      </c>
      <c r="E121">
        <v>2.8523346358994801</v>
      </c>
    </row>
    <row r="122" spans="1:5" x14ac:dyDescent="0.25">
      <c r="A122" s="75" t="s">
        <v>1221</v>
      </c>
      <c r="B122">
        <v>19</v>
      </c>
      <c r="C122">
        <v>11</v>
      </c>
      <c r="D122">
        <v>8</v>
      </c>
      <c r="E122">
        <v>3.35673033265198</v>
      </c>
    </row>
    <row r="123" spans="1:5" x14ac:dyDescent="0.25">
      <c r="A123" s="75" t="s">
        <v>1222</v>
      </c>
      <c r="B123">
        <v>18</v>
      </c>
      <c r="C123">
        <v>9</v>
      </c>
      <c r="D123">
        <v>9</v>
      </c>
      <c r="E123">
        <v>3.1592415714067599</v>
      </c>
    </row>
    <row r="124" spans="1:5" x14ac:dyDescent="0.25">
      <c r="A124" s="75" t="s">
        <v>1223</v>
      </c>
      <c r="B124">
        <v>13</v>
      </c>
      <c r="C124">
        <v>9</v>
      </c>
      <c r="D124">
        <v>4</v>
      </c>
      <c r="E124">
        <v>2.2620733816605001</v>
      </c>
    </row>
    <row r="125" spans="1:5" x14ac:dyDescent="0.25">
      <c r="A125" s="75" t="s">
        <v>1224</v>
      </c>
      <c r="B125">
        <v>15</v>
      </c>
      <c r="C125">
        <v>12</v>
      </c>
      <c r="D125">
        <v>3</v>
      </c>
      <c r="E125">
        <v>2.6018178033719601</v>
      </c>
    </row>
    <row r="126" spans="1:5" x14ac:dyDescent="0.25">
      <c r="A126" s="75" t="s">
        <v>1225</v>
      </c>
      <c r="B126">
        <v>2</v>
      </c>
      <c r="C126">
        <v>2</v>
      </c>
      <c r="D126">
        <v>0</v>
      </c>
      <c r="E126">
        <v>0.33913479930002599</v>
      </c>
    </row>
    <row r="127" spans="1:5" x14ac:dyDescent="0.25">
      <c r="A127" s="75" t="s">
        <v>1226</v>
      </c>
      <c r="B127">
        <v>5</v>
      </c>
      <c r="C127">
        <v>2</v>
      </c>
      <c r="D127">
        <v>3</v>
      </c>
      <c r="E127">
        <v>0.84698962945897704</v>
      </c>
    </row>
    <row r="128" spans="1:5" x14ac:dyDescent="0.25">
      <c r="A128" s="75" t="s">
        <v>1227</v>
      </c>
      <c r="B128">
        <v>4</v>
      </c>
      <c r="C128">
        <v>4</v>
      </c>
      <c r="D128">
        <v>0</v>
      </c>
      <c r="E128">
        <v>0.67787878171625304</v>
      </c>
    </row>
    <row r="129" spans="1:5" x14ac:dyDescent="0.25">
      <c r="A129" s="75" t="s">
        <v>1228</v>
      </c>
      <c r="B129">
        <v>5</v>
      </c>
      <c r="C129">
        <v>3</v>
      </c>
      <c r="D129">
        <v>2</v>
      </c>
      <c r="E129">
        <v>0.84429224669544001</v>
      </c>
    </row>
    <row r="130" spans="1:5" x14ac:dyDescent="0.25">
      <c r="A130" s="75" t="s">
        <v>1229</v>
      </c>
      <c r="B130">
        <v>6</v>
      </c>
      <c r="C130">
        <v>3</v>
      </c>
      <c r="D130">
        <v>3</v>
      </c>
      <c r="E130">
        <v>1.0083254067752701</v>
      </c>
    </row>
    <row r="131" spans="1:5" x14ac:dyDescent="0.25">
      <c r="A131" s="75" t="s">
        <v>1230</v>
      </c>
      <c r="B131">
        <v>3</v>
      </c>
      <c r="C131">
        <v>2</v>
      </c>
      <c r="D131">
        <v>1</v>
      </c>
      <c r="E131">
        <v>0.49964525187117098</v>
      </c>
    </row>
    <row r="132" spans="1:5" x14ac:dyDescent="0.25">
      <c r="A132" s="75" t="s">
        <v>1231</v>
      </c>
      <c r="B132">
        <v>3</v>
      </c>
      <c r="C132">
        <v>2</v>
      </c>
      <c r="D132">
        <v>1</v>
      </c>
      <c r="E132">
        <v>0.49744396708247501</v>
      </c>
    </row>
    <row r="133" spans="1:5" x14ac:dyDescent="0.25">
      <c r="A133" s="75" t="s">
        <v>1232</v>
      </c>
      <c r="B133">
        <v>2</v>
      </c>
      <c r="C133">
        <v>1</v>
      </c>
      <c r="D133">
        <v>1</v>
      </c>
      <c r="E133">
        <v>0.330456707692867</v>
      </c>
    </row>
    <row r="134" spans="1:5" x14ac:dyDescent="0.25">
      <c r="A134" s="75" t="s">
        <v>1233</v>
      </c>
      <c r="B134">
        <v>2</v>
      </c>
      <c r="C134">
        <v>1</v>
      </c>
      <c r="D134">
        <v>1</v>
      </c>
      <c r="E134">
        <v>0.32871705022467801</v>
      </c>
    </row>
    <row r="135" spans="1:5" x14ac:dyDescent="0.25">
      <c r="A135" s="75" t="s">
        <v>1234</v>
      </c>
      <c r="B135">
        <v>1</v>
      </c>
      <c r="C135">
        <v>0</v>
      </c>
      <c r="D135">
        <v>1</v>
      </c>
      <c r="E135">
        <v>0.16427914311998901</v>
      </c>
    </row>
    <row r="136" spans="1:5" x14ac:dyDescent="0.25">
      <c r="A136" s="75" t="s">
        <v>1235</v>
      </c>
      <c r="B136">
        <v>19</v>
      </c>
      <c r="C136">
        <v>15</v>
      </c>
      <c r="D136">
        <v>4</v>
      </c>
      <c r="E136">
        <v>1.6734190593623399</v>
      </c>
    </row>
    <row r="137" spans="1:5" x14ac:dyDescent="0.25">
      <c r="A137" s="75" t="s">
        <v>1236</v>
      </c>
      <c r="B137">
        <v>24</v>
      </c>
      <c r="C137">
        <v>16</v>
      </c>
      <c r="D137">
        <v>8</v>
      </c>
      <c r="E137">
        <v>2.1102240354517598</v>
      </c>
    </row>
    <row r="138" spans="1:5" x14ac:dyDescent="0.25">
      <c r="A138" s="75" t="s">
        <v>1237</v>
      </c>
      <c r="B138">
        <v>19</v>
      </c>
      <c r="C138">
        <v>12</v>
      </c>
      <c r="D138">
        <v>7</v>
      </c>
      <c r="E138">
        <v>1.6697131608548901</v>
      </c>
    </row>
    <row r="139" spans="1:5" x14ac:dyDescent="0.25">
      <c r="A139" s="75" t="s">
        <v>1238</v>
      </c>
      <c r="B139">
        <v>23</v>
      </c>
      <c r="C139">
        <v>14</v>
      </c>
      <c r="D139">
        <v>9</v>
      </c>
      <c r="E139">
        <v>2.0129705318618201</v>
      </c>
    </row>
    <row r="140" spans="1:5" x14ac:dyDescent="0.25">
      <c r="A140" s="75" t="s">
        <v>1239</v>
      </c>
      <c r="B140">
        <v>16</v>
      </c>
      <c r="C140">
        <v>10</v>
      </c>
      <c r="D140">
        <v>6</v>
      </c>
      <c r="E140">
        <v>1.3914374418422599</v>
      </c>
    </row>
    <row r="141" spans="1:5" x14ac:dyDescent="0.25">
      <c r="A141" s="75" t="s">
        <v>1240</v>
      </c>
      <c r="B141">
        <v>19</v>
      </c>
      <c r="C141">
        <v>12</v>
      </c>
      <c r="D141">
        <v>7</v>
      </c>
      <c r="E141">
        <v>1.6359988634113201</v>
      </c>
    </row>
    <row r="142" spans="1:5" x14ac:dyDescent="0.25">
      <c r="A142" s="75" t="s">
        <v>1241</v>
      </c>
      <c r="B142">
        <v>22</v>
      </c>
      <c r="C142">
        <v>13</v>
      </c>
      <c r="D142">
        <v>9</v>
      </c>
      <c r="E142">
        <v>1.8817733147436899</v>
      </c>
    </row>
    <row r="143" spans="1:5" x14ac:dyDescent="0.25">
      <c r="A143" s="75" t="s">
        <v>1242</v>
      </c>
      <c r="B143">
        <v>20</v>
      </c>
      <c r="C143">
        <v>10</v>
      </c>
      <c r="D143">
        <v>10</v>
      </c>
      <c r="E143">
        <v>1.7021566324533199</v>
      </c>
    </row>
    <row r="144" spans="1:5" x14ac:dyDescent="0.25">
      <c r="A144" s="75" t="s">
        <v>1243</v>
      </c>
      <c r="B144">
        <v>15</v>
      </c>
      <c r="C144">
        <v>10</v>
      </c>
      <c r="D144">
        <v>5</v>
      </c>
      <c r="E144">
        <v>1.26783420109541</v>
      </c>
    </row>
    <row r="145" spans="1:5" x14ac:dyDescent="0.25">
      <c r="A145" s="75" t="s">
        <v>1244</v>
      </c>
      <c r="B145">
        <v>16</v>
      </c>
      <c r="C145">
        <v>12</v>
      </c>
      <c r="D145">
        <v>4</v>
      </c>
      <c r="E145">
        <v>1.3499375653876</v>
      </c>
    </row>
    <row r="146" spans="1:5" x14ac:dyDescent="0.25">
      <c r="A146" s="75" t="s">
        <v>1245</v>
      </c>
      <c r="B146">
        <v>3</v>
      </c>
      <c r="C146">
        <v>1</v>
      </c>
      <c r="D146">
        <v>2</v>
      </c>
      <c r="E146">
        <v>1.90345667732602</v>
      </c>
    </row>
    <row r="147" spans="1:5" x14ac:dyDescent="0.25">
      <c r="A147" s="75" t="s">
        <v>1246</v>
      </c>
      <c r="B147">
        <v>3</v>
      </c>
      <c r="C147">
        <v>1</v>
      </c>
      <c r="D147">
        <v>2</v>
      </c>
      <c r="E147">
        <v>1.9204178829313301</v>
      </c>
    </row>
    <row r="148" spans="1:5" x14ac:dyDescent="0.25">
      <c r="A148" s="75" t="s">
        <v>1247</v>
      </c>
      <c r="B148">
        <v>1</v>
      </c>
      <c r="C148">
        <v>0</v>
      </c>
      <c r="D148">
        <v>1</v>
      </c>
      <c r="E148">
        <v>0.63506175975613599</v>
      </c>
    </row>
    <row r="149" spans="1:5" x14ac:dyDescent="0.25">
      <c r="A149" s="75" t="s">
        <v>1248</v>
      </c>
      <c r="B149">
        <v>2</v>
      </c>
      <c r="C149">
        <v>1</v>
      </c>
      <c r="D149">
        <v>1</v>
      </c>
      <c r="E149">
        <v>1.26336801278528</v>
      </c>
    </row>
    <row r="150" spans="1:5" x14ac:dyDescent="0.25">
      <c r="A150" s="75" t="s">
        <v>1249</v>
      </c>
      <c r="B150">
        <v>5</v>
      </c>
      <c r="C150">
        <v>2</v>
      </c>
      <c r="D150">
        <v>3</v>
      </c>
      <c r="E150">
        <v>3.16149551383787</v>
      </c>
    </row>
    <row r="151" spans="1:5" x14ac:dyDescent="0.25">
      <c r="A151" s="75" t="s">
        <v>1250</v>
      </c>
      <c r="B151">
        <v>2</v>
      </c>
      <c r="C151">
        <v>0</v>
      </c>
      <c r="D151">
        <v>2</v>
      </c>
      <c r="E151">
        <v>1.21912564308878</v>
      </c>
    </row>
    <row r="152" spans="1:5" x14ac:dyDescent="0.25">
      <c r="A152" s="75" t="s">
        <v>1251</v>
      </c>
      <c r="B152">
        <v>1</v>
      </c>
      <c r="C152">
        <v>0</v>
      </c>
      <c r="D152">
        <v>1</v>
      </c>
      <c r="E152">
        <v>0.61250114843965298</v>
      </c>
    </row>
    <row r="153" spans="1:5" x14ac:dyDescent="0.25">
      <c r="A153" s="75" t="s">
        <v>1252</v>
      </c>
      <c r="B153">
        <v>1</v>
      </c>
      <c r="C153">
        <v>0</v>
      </c>
      <c r="D153">
        <v>1</v>
      </c>
      <c r="E153">
        <v>0.61074296882157098</v>
      </c>
    </row>
    <row r="154" spans="1:5" x14ac:dyDescent="0.25">
      <c r="A154" s="75" t="s">
        <v>1253</v>
      </c>
      <c r="B154">
        <v>1</v>
      </c>
      <c r="C154">
        <v>0</v>
      </c>
      <c r="D154">
        <v>1</v>
      </c>
      <c r="E154">
        <v>0.61093326165049699</v>
      </c>
    </row>
    <row r="155" spans="1:5" x14ac:dyDescent="0.25">
      <c r="A155" s="75" t="s">
        <v>1254</v>
      </c>
      <c r="B155">
        <v>1</v>
      </c>
      <c r="C155">
        <v>0</v>
      </c>
      <c r="D155">
        <v>1</v>
      </c>
      <c r="E155">
        <v>0.61460170736354303</v>
      </c>
    </row>
    <row r="156" spans="1:5" x14ac:dyDescent="0.25">
      <c r="A156" s="75" t="s">
        <v>1255</v>
      </c>
      <c r="B156">
        <v>5</v>
      </c>
      <c r="C156">
        <v>1</v>
      </c>
      <c r="D156">
        <v>4</v>
      </c>
      <c r="E156">
        <v>1.55443636137537</v>
      </c>
    </row>
    <row r="157" spans="1:5" x14ac:dyDescent="0.25">
      <c r="A157" s="75" t="s">
        <v>1256</v>
      </c>
      <c r="B157">
        <v>3</v>
      </c>
      <c r="C157">
        <v>1</v>
      </c>
      <c r="D157">
        <v>2</v>
      </c>
      <c r="E157">
        <v>0.93808630393996295</v>
      </c>
    </row>
    <row r="158" spans="1:5" x14ac:dyDescent="0.25">
      <c r="A158" s="75" t="s">
        <v>1257</v>
      </c>
      <c r="B158">
        <v>2</v>
      </c>
      <c r="C158">
        <v>0</v>
      </c>
      <c r="D158">
        <v>2</v>
      </c>
      <c r="E158">
        <v>0.62357746391045399</v>
      </c>
    </row>
    <row r="159" spans="1:5" x14ac:dyDescent="0.25">
      <c r="A159" s="75" t="s">
        <v>1258</v>
      </c>
      <c r="B159">
        <v>1</v>
      </c>
      <c r="C159">
        <v>0</v>
      </c>
      <c r="D159">
        <v>1</v>
      </c>
      <c r="E159">
        <v>0.31065548306927598</v>
      </c>
    </row>
    <row r="160" spans="1:5" x14ac:dyDescent="0.25">
      <c r="A160" s="75" t="s">
        <v>1259</v>
      </c>
      <c r="B160">
        <v>1</v>
      </c>
      <c r="C160">
        <v>0</v>
      </c>
      <c r="D160">
        <v>1</v>
      </c>
      <c r="E160">
        <v>0.31056865120034799</v>
      </c>
    </row>
    <row r="161" spans="1:5" x14ac:dyDescent="0.25">
      <c r="A161" s="75" t="s">
        <v>1260</v>
      </c>
      <c r="B161">
        <v>2</v>
      </c>
      <c r="C161">
        <v>1</v>
      </c>
      <c r="D161">
        <v>1</v>
      </c>
      <c r="E161">
        <v>0.62150403977625901</v>
      </c>
    </row>
    <row r="162" spans="1:5" x14ac:dyDescent="0.25">
      <c r="A162" s="75" t="s">
        <v>1261</v>
      </c>
      <c r="B162">
        <v>6</v>
      </c>
      <c r="C162">
        <v>2</v>
      </c>
      <c r="D162">
        <v>4</v>
      </c>
      <c r="E162">
        <v>1.8699744436826</v>
      </c>
    </row>
    <row r="163" spans="1:5" x14ac:dyDescent="0.25">
      <c r="A163" s="75" t="s">
        <v>1262</v>
      </c>
      <c r="B163">
        <v>12</v>
      </c>
      <c r="C163">
        <v>10</v>
      </c>
      <c r="D163">
        <v>2</v>
      </c>
      <c r="E163">
        <v>3.8193328262108102</v>
      </c>
    </row>
    <row r="164" spans="1:5" x14ac:dyDescent="0.25">
      <c r="A164" s="75" t="s">
        <v>1263</v>
      </c>
      <c r="B164">
        <v>10</v>
      </c>
      <c r="C164">
        <v>7</v>
      </c>
      <c r="D164">
        <v>3</v>
      </c>
      <c r="E164">
        <v>3.17905384999316</v>
      </c>
    </row>
    <row r="165" spans="1:5" x14ac:dyDescent="0.25">
      <c r="A165" s="75" t="s">
        <v>1264</v>
      </c>
      <c r="B165">
        <v>7</v>
      </c>
      <c r="C165">
        <v>2</v>
      </c>
      <c r="D165">
        <v>5</v>
      </c>
      <c r="E165">
        <v>2.2228220313417899</v>
      </c>
    </row>
    <row r="166" spans="1:5" x14ac:dyDescent="0.25">
      <c r="A166" s="75" t="s">
        <v>1265</v>
      </c>
      <c r="B166">
        <v>2</v>
      </c>
      <c r="C166">
        <v>1</v>
      </c>
      <c r="D166">
        <v>1</v>
      </c>
      <c r="E166">
        <v>0.63446140571269005</v>
      </c>
    </row>
    <row r="167" spans="1:5" x14ac:dyDescent="0.25">
      <c r="A167" s="75" t="s">
        <v>1266</v>
      </c>
      <c r="B167">
        <v>10</v>
      </c>
      <c r="C167">
        <v>7</v>
      </c>
      <c r="D167">
        <v>3</v>
      </c>
      <c r="E167">
        <v>3.1645269190482401</v>
      </c>
    </row>
    <row r="168" spans="1:5" x14ac:dyDescent="0.25">
      <c r="A168" s="75" t="s">
        <v>1267</v>
      </c>
      <c r="B168">
        <v>7</v>
      </c>
      <c r="C168">
        <v>3</v>
      </c>
      <c r="D168">
        <v>4</v>
      </c>
      <c r="E168">
        <v>2.2065521991444901</v>
      </c>
    </row>
    <row r="169" spans="1:5" x14ac:dyDescent="0.25">
      <c r="A169" s="75" t="s">
        <v>1268</v>
      </c>
      <c r="B169">
        <v>4</v>
      </c>
      <c r="C169">
        <v>3</v>
      </c>
      <c r="D169">
        <v>1</v>
      </c>
      <c r="E169">
        <v>1.25677875038489</v>
      </c>
    </row>
    <row r="170" spans="1:5" x14ac:dyDescent="0.25">
      <c r="A170" s="75" t="s">
        <v>1269</v>
      </c>
      <c r="B170">
        <v>9</v>
      </c>
      <c r="C170">
        <v>5</v>
      </c>
      <c r="D170">
        <v>4</v>
      </c>
      <c r="E170">
        <v>2.8211220542783901</v>
      </c>
    </row>
    <row r="171" spans="1:5" x14ac:dyDescent="0.25">
      <c r="A171" s="75" t="s">
        <v>1270</v>
      </c>
      <c r="B171">
        <v>7</v>
      </c>
      <c r="C171">
        <v>5</v>
      </c>
      <c r="D171">
        <v>2</v>
      </c>
      <c r="E171">
        <v>2.1847963145607299</v>
      </c>
    </row>
    <row r="172" spans="1:5" x14ac:dyDescent="0.25">
      <c r="A172" s="75" t="s">
        <v>1271</v>
      </c>
      <c r="B172">
        <v>9</v>
      </c>
      <c r="C172">
        <v>6</v>
      </c>
      <c r="D172">
        <v>3</v>
      </c>
      <c r="E172">
        <v>2.8090238330066502</v>
      </c>
    </row>
    <row r="173" spans="1:5" x14ac:dyDescent="0.25">
      <c r="A173" s="75" t="s">
        <v>1272</v>
      </c>
      <c r="B173">
        <v>1</v>
      </c>
      <c r="C173">
        <v>1</v>
      </c>
      <c r="D173">
        <v>0</v>
      </c>
      <c r="E173">
        <v>0.29635864137344398</v>
      </c>
    </row>
    <row r="174" spans="1:5" x14ac:dyDescent="0.25">
      <c r="A174" s="75" t="s">
        <v>1273</v>
      </c>
      <c r="B174">
        <v>2</v>
      </c>
      <c r="C174">
        <v>0</v>
      </c>
      <c r="D174">
        <v>2</v>
      </c>
      <c r="E174">
        <v>0.59231003876669197</v>
      </c>
    </row>
    <row r="175" spans="1:5" x14ac:dyDescent="0.25">
      <c r="A175" s="75" t="s">
        <v>1274</v>
      </c>
      <c r="B175">
        <v>2</v>
      </c>
      <c r="C175">
        <v>1</v>
      </c>
      <c r="D175">
        <v>1</v>
      </c>
      <c r="E175">
        <v>0.59158995716888696</v>
      </c>
    </row>
    <row r="176" spans="1:5" x14ac:dyDescent="0.25">
      <c r="A176" s="75" t="s">
        <v>1275</v>
      </c>
      <c r="B176">
        <v>1</v>
      </c>
      <c r="C176">
        <v>0</v>
      </c>
      <c r="D176">
        <v>1</v>
      </c>
      <c r="E176">
        <v>0.29543232088677002</v>
      </c>
    </row>
    <row r="177" spans="1:5" x14ac:dyDescent="0.25">
      <c r="A177" s="75" t="s">
        <v>1276</v>
      </c>
      <c r="B177">
        <v>3</v>
      </c>
      <c r="C177">
        <v>1</v>
      </c>
      <c r="D177">
        <v>2</v>
      </c>
      <c r="E177">
        <v>0.88189124517164597</v>
      </c>
    </row>
    <row r="178" spans="1:5" x14ac:dyDescent="0.25">
      <c r="A178" s="75" t="s">
        <v>1277</v>
      </c>
      <c r="B178">
        <v>1</v>
      </c>
      <c r="C178">
        <v>0</v>
      </c>
      <c r="D178">
        <v>1</v>
      </c>
      <c r="E178">
        <v>0.29277090091461599</v>
      </c>
    </row>
    <row r="179" spans="1:5" x14ac:dyDescent="0.25">
      <c r="A179" s="75" t="s">
        <v>1278</v>
      </c>
      <c r="B179">
        <v>13</v>
      </c>
      <c r="C179">
        <v>11</v>
      </c>
      <c r="D179">
        <v>2</v>
      </c>
      <c r="E179">
        <v>1.9950277769252001</v>
      </c>
    </row>
    <row r="180" spans="1:5" x14ac:dyDescent="0.25">
      <c r="A180" s="75" t="s">
        <v>1279</v>
      </c>
      <c r="B180">
        <v>12</v>
      </c>
      <c r="C180">
        <v>7</v>
      </c>
      <c r="D180">
        <v>5</v>
      </c>
      <c r="E180">
        <v>1.8398699825212399</v>
      </c>
    </row>
    <row r="181" spans="1:5" x14ac:dyDescent="0.25">
      <c r="A181" s="75" t="s">
        <v>1280</v>
      </c>
      <c r="B181">
        <v>7</v>
      </c>
      <c r="C181">
        <v>2</v>
      </c>
      <c r="D181">
        <v>5</v>
      </c>
      <c r="E181">
        <v>1.0726489832820001</v>
      </c>
    </row>
    <row r="182" spans="1:5" x14ac:dyDescent="0.25">
      <c r="A182" s="75" t="s">
        <v>1281</v>
      </c>
      <c r="B182">
        <v>4</v>
      </c>
      <c r="C182">
        <v>2</v>
      </c>
      <c r="D182">
        <v>2</v>
      </c>
      <c r="E182">
        <v>0.61227613653757895</v>
      </c>
    </row>
    <row r="183" spans="1:5" x14ac:dyDescent="0.25">
      <c r="A183" s="75" t="s">
        <v>1282</v>
      </c>
      <c r="B183">
        <v>11</v>
      </c>
      <c r="C183">
        <v>7</v>
      </c>
      <c r="D183">
        <v>4</v>
      </c>
      <c r="E183">
        <v>1.6806979480205999</v>
      </c>
    </row>
    <row r="184" spans="1:5" x14ac:dyDescent="0.25">
      <c r="A184" s="75" t="s">
        <v>1283</v>
      </c>
      <c r="B184">
        <v>7</v>
      </c>
      <c r="C184">
        <v>3</v>
      </c>
      <c r="D184">
        <v>4</v>
      </c>
      <c r="E184">
        <v>1.0662767140398199</v>
      </c>
    </row>
    <row r="185" spans="1:5" x14ac:dyDescent="0.25">
      <c r="A185" s="75" t="s">
        <v>1284</v>
      </c>
      <c r="B185">
        <v>4</v>
      </c>
      <c r="C185">
        <v>3</v>
      </c>
      <c r="D185">
        <v>1</v>
      </c>
      <c r="E185">
        <v>0.60778265692188504</v>
      </c>
    </row>
    <row r="186" spans="1:5" x14ac:dyDescent="0.25">
      <c r="A186" s="75" t="s">
        <v>1285</v>
      </c>
      <c r="B186">
        <v>12</v>
      </c>
      <c r="C186">
        <v>6</v>
      </c>
      <c r="D186">
        <v>6</v>
      </c>
      <c r="E186">
        <v>1.8203883495145601</v>
      </c>
    </row>
    <row r="187" spans="1:5" x14ac:dyDescent="0.25">
      <c r="A187" s="75" t="s">
        <v>1286</v>
      </c>
      <c r="B187">
        <v>7</v>
      </c>
      <c r="C187">
        <v>5</v>
      </c>
      <c r="D187">
        <v>2</v>
      </c>
      <c r="E187">
        <v>1.0575615651911201</v>
      </c>
    </row>
    <row r="188" spans="1:5" x14ac:dyDescent="0.25">
      <c r="A188" s="75" t="s">
        <v>1287</v>
      </c>
      <c r="B188">
        <v>10</v>
      </c>
      <c r="C188">
        <v>6</v>
      </c>
      <c r="D188">
        <v>4</v>
      </c>
      <c r="E188">
        <v>1.5106652969968</v>
      </c>
    </row>
    <row r="189" spans="1:5" x14ac:dyDescent="0.25">
      <c r="A189" s="75" t="s">
        <v>1288</v>
      </c>
      <c r="B189">
        <v>10</v>
      </c>
      <c r="C189">
        <v>6</v>
      </c>
      <c r="D189">
        <v>4</v>
      </c>
      <c r="E189">
        <v>2.45586805112135</v>
      </c>
    </row>
    <row r="190" spans="1:5" x14ac:dyDescent="0.25">
      <c r="A190" s="75" t="s">
        <v>1289</v>
      </c>
      <c r="B190">
        <v>6</v>
      </c>
      <c r="C190">
        <v>2</v>
      </c>
      <c r="D190">
        <v>4</v>
      </c>
      <c r="E190">
        <v>1.4621700065066601</v>
      </c>
    </row>
    <row r="191" spans="1:5" x14ac:dyDescent="0.25">
      <c r="A191" s="75" t="s">
        <v>1290</v>
      </c>
      <c r="B191">
        <v>9</v>
      </c>
      <c r="C191">
        <v>6</v>
      </c>
      <c r="D191">
        <v>3</v>
      </c>
      <c r="E191">
        <v>2.1794511657642102</v>
      </c>
    </row>
    <row r="192" spans="1:5" x14ac:dyDescent="0.25">
      <c r="A192" s="75" t="s">
        <v>1291</v>
      </c>
      <c r="B192">
        <v>8</v>
      </c>
      <c r="C192">
        <v>5</v>
      </c>
      <c r="D192">
        <v>3</v>
      </c>
      <c r="E192">
        <v>1.91806505597154</v>
      </c>
    </row>
    <row r="193" spans="1:5" x14ac:dyDescent="0.25">
      <c r="A193" s="75" t="s">
        <v>1292</v>
      </c>
      <c r="B193">
        <v>4</v>
      </c>
      <c r="C193">
        <v>2</v>
      </c>
      <c r="D193">
        <v>2</v>
      </c>
      <c r="E193">
        <v>0.94884762455997196</v>
      </c>
    </row>
    <row r="194" spans="1:5" x14ac:dyDescent="0.25">
      <c r="A194" s="75" t="s">
        <v>1293</v>
      </c>
      <c r="B194">
        <v>1</v>
      </c>
      <c r="C194">
        <v>0</v>
      </c>
      <c r="D194">
        <v>1</v>
      </c>
      <c r="E194">
        <v>0.23395096387797101</v>
      </c>
    </row>
    <row r="195" spans="1:5" x14ac:dyDescent="0.25">
      <c r="A195" s="75" t="s">
        <v>1294</v>
      </c>
      <c r="B195">
        <v>9</v>
      </c>
      <c r="C195">
        <v>6</v>
      </c>
      <c r="D195">
        <v>3</v>
      </c>
      <c r="E195">
        <v>2.0808671204498399</v>
      </c>
    </row>
    <row r="196" spans="1:5" x14ac:dyDescent="0.25">
      <c r="A196" s="75" t="s">
        <v>1295</v>
      </c>
      <c r="B196">
        <v>4</v>
      </c>
      <c r="C196">
        <v>3</v>
      </c>
      <c r="D196">
        <v>1</v>
      </c>
      <c r="E196">
        <v>0.91545959504644803</v>
      </c>
    </row>
    <row r="197" spans="1:5" x14ac:dyDescent="0.25">
      <c r="A197" s="75" t="s">
        <v>1296</v>
      </c>
      <c r="B197">
        <v>6</v>
      </c>
      <c r="C197">
        <v>3</v>
      </c>
      <c r="D197">
        <v>3</v>
      </c>
      <c r="E197">
        <v>1.3570884120482301</v>
      </c>
    </row>
    <row r="198" spans="1:5" x14ac:dyDescent="0.25">
      <c r="A198" s="75" t="s">
        <v>1297</v>
      </c>
      <c r="B198">
        <v>2</v>
      </c>
      <c r="C198">
        <v>1</v>
      </c>
      <c r="D198">
        <v>1</v>
      </c>
      <c r="E198">
        <v>0.44978387884621401</v>
      </c>
    </row>
    <row r="199" spans="1:5" x14ac:dyDescent="0.25">
      <c r="A199" s="75" t="s">
        <v>1298</v>
      </c>
      <c r="B199">
        <v>1</v>
      </c>
      <c r="C199">
        <v>1</v>
      </c>
      <c r="D199">
        <v>0</v>
      </c>
      <c r="E199">
        <v>0.232871161701077</v>
      </c>
    </row>
    <row r="200" spans="1:5" x14ac:dyDescent="0.25">
      <c r="A200" s="75" t="s">
        <v>1299</v>
      </c>
      <c r="B200">
        <v>1</v>
      </c>
      <c r="C200">
        <v>1</v>
      </c>
      <c r="D200">
        <v>0</v>
      </c>
      <c r="E200">
        <v>0.23073852479631601</v>
      </c>
    </row>
    <row r="201" spans="1:5" x14ac:dyDescent="0.25">
      <c r="A201" s="75" t="s">
        <v>1300</v>
      </c>
      <c r="B201">
        <v>1</v>
      </c>
      <c r="C201">
        <v>0</v>
      </c>
      <c r="D201">
        <v>1</v>
      </c>
      <c r="E201">
        <v>0.22895240537397099</v>
      </c>
    </row>
    <row r="202" spans="1:5" x14ac:dyDescent="0.25">
      <c r="A202" s="75" t="s">
        <v>1301</v>
      </c>
      <c r="B202">
        <v>3</v>
      </c>
      <c r="C202">
        <v>0</v>
      </c>
      <c r="D202">
        <v>3</v>
      </c>
      <c r="E202">
        <v>0.68022120793682095</v>
      </c>
    </row>
    <row r="203" spans="1:5" x14ac:dyDescent="0.25">
      <c r="A203" s="75" t="s">
        <v>1302</v>
      </c>
      <c r="B203">
        <v>2</v>
      </c>
      <c r="C203">
        <v>1</v>
      </c>
      <c r="D203">
        <v>1</v>
      </c>
      <c r="E203">
        <v>0.44819333267598299</v>
      </c>
    </row>
    <row r="204" spans="1:5" x14ac:dyDescent="0.25">
      <c r="A204" s="75" t="s">
        <v>1303</v>
      </c>
      <c r="B204">
        <v>2</v>
      </c>
      <c r="C204">
        <v>1</v>
      </c>
      <c r="D204">
        <v>1</v>
      </c>
      <c r="E204">
        <v>0.437696142583895</v>
      </c>
    </row>
    <row r="205" spans="1:5" x14ac:dyDescent="0.25">
      <c r="A205" s="75" t="s">
        <v>1304</v>
      </c>
      <c r="B205">
        <v>1</v>
      </c>
      <c r="C205">
        <v>0</v>
      </c>
      <c r="D205">
        <v>1</v>
      </c>
      <c r="E205">
        <v>0.21699929041232</v>
      </c>
    </row>
    <row r="206" spans="1:5" x14ac:dyDescent="0.25">
      <c r="A206" s="75" t="s">
        <v>1305</v>
      </c>
      <c r="B206">
        <v>1</v>
      </c>
      <c r="C206">
        <v>0</v>
      </c>
      <c r="D206">
        <v>1</v>
      </c>
      <c r="E206">
        <v>0.214842617040887</v>
      </c>
    </row>
    <row r="207" spans="1:5" x14ac:dyDescent="0.25">
      <c r="A207" s="75" t="s">
        <v>1306</v>
      </c>
      <c r="B207">
        <v>1</v>
      </c>
      <c r="C207">
        <v>0</v>
      </c>
      <c r="D207">
        <v>1</v>
      </c>
      <c r="E207">
        <v>0.21375194514270099</v>
      </c>
    </row>
    <row r="208" spans="1:5" x14ac:dyDescent="0.25">
      <c r="A208" s="75" t="s">
        <v>1307</v>
      </c>
      <c r="B208">
        <v>11</v>
      </c>
      <c r="C208">
        <v>7</v>
      </c>
      <c r="D208">
        <v>4</v>
      </c>
      <c r="E208">
        <v>1.3148300880936199</v>
      </c>
    </row>
    <row r="209" spans="1:5" x14ac:dyDescent="0.25">
      <c r="A209" s="75" t="s">
        <v>1308</v>
      </c>
      <c r="B209">
        <v>7</v>
      </c>
      <c r="C209">
        <v>3</v>
      </c>
      <c r="D209">
        <v>4</v>
      </c>
      <c r="E209">
        <v>0.82963946239362796</v>
      </c>
    </row>
    <row r="210" spans="1:5" x14ac:dyDescent="0.25">
      <c r="A210" s="75" t="s">
        <v>1309</v>
      </c>
      <c r="B210">
        <v>10</v>
      </c>
      <c r="C210">
        <v>6</v>
      </c>
      <c r="D210">
        <v>4</v>
      </c>
      <c r="E210">
        <v>1.17685825919126</v>
      </c>
    </row>
    <row r="211" spans="1:5" x14ac:dyDescent="0.25">
      <c r="A211" s="75" t="s">
        <v>1310</v>
      </c>
      <c r="B211">
        <v>11</v>
      </c>
      <c r="C211">
        <v>5</v>
      </c>
      <c r="D211">
        <v>6</v>
      </c>
      <c r="E211">
        <v>1.2818719992541801</v>
      </c>
    </row>
    <row r="212" spans="1:5" x14ac:dyDescent="0.25">
      <c r="A212" s="75" t="s">
        <v>1311</v>
      </c>
      <c r="B212">
        <v>6</v>
      </c>
      <c r="C212">
        <v>3</v>
      </c>
      <c r="D212">
        <v>3</v>
      </c>
      <c r="E212">
        <v>0.691403549204886</v>
      </c>
    </row>
    <row r="213" spans="1:5" x14ac:dyDescent="0.25">
      <c r="A213" s="75" t="s">
        <v>1312</v>
      </c>
      <c r="B213">
        <v>1</v>
      </c>
      <c r="C213">
        <v>0</v>
      </c>
      <c r="D213">
        <v>1</v>
      </c>
      <c r="E213">
        <v>0.11363636363636399</v>
      </c>
    </row>
    <row r="214" spans="1:5" x14ac:dyDescent="0.25">
      <c r="A214" s="75" t="s">
        <v>1313</v>
      </c>
      <c r="B214">
        <v>11</v>
      </c>
      <c r="C214">
        <v>7</v>
      </c>
      <c r="D214">
        <v>4</v>
      </c>
      <c r="E214">
        <v>1.23671932092866</v>
      </c>
    </row>
    <row r="215" spans="1:5" x14ac:dyDescent="0.25">
      <c r="A215" s="75" t="s">
        <v>1314</v>
      </c>
      <c r="B215">
        <v>5</v>
      </c>
      <c r="C215">
        <v>3</v>
      </c>
      <c r="D215">
        <v>2</v>
      </c>
      <c r="E215">
        <v>0.55693551800572505</v>
      </c>
    </row>
    <row r="216" spans="1:5" x14ac:dyDescent="0.25">
      <c r="A216" s="75" t="s">
        <v>1315</v>
      </c>
      <c r="B216">
        <v>7</v>
      </c>
      <c r="C216">
        <v>3</v>
      </c>
      <c r="D216">
        <v>4</v>
      </c>
      <c r="E216">
        <v>0.77128187046871899</v>
      </c>
    </row>
    <row r="217" spans="1:5" x14ac:dyDescent="0.25">
      <c r="A217" s="75" t="s">
        <v>1316</v>
      </c>
      <c r="B217">
        <v>3</v>
      </c>
      <c r="C217">
        <v>1</v>
      </c>
      <c r="D217">
        <v>2</v>
      </c>
      <c r="E217">
        <v>0.32877072625453402</v>
      </c>
    </row>
    <row r="218" spans="1:5" x14ac:dyDescent="0.25">
      <c r="A218" s="75" t="s">
        <v>1317</v>
      </c>
      <c r="B218">
        <v>1</v>
      </c>
      <c r="C218">
        <v>1</v>
      </c>
      <c r="D218">
        <v>0</v>
      </c>
      <c r="E218">
        <v>8.9007565643079705</v>
      </c>
    </row>
    <row r="219" spans="1:5" x14ac:dyDescent="0.25">
      <c r="A219" s="75" t="s">
        <v>1318</v>
      </c>
      <c r="B219">
        <v>1</v>
      </c>
      <c r="C219">
        <v>1</v>
      </c>
      <c r="D219">
        <v>0</v>
      </c>
      <c r="E219">
        <v>4.3630017452006999</v>
      </c>
    </row>
    <row r="220" spans="1:5" x14ac:dyDescent="0.25">
      <c r="A220" s="75" t="s">
        <v>1319</v>
      </c>
      <c r="B220">
        <v>2</v>
      </c>
      <c r="C220">
        <v>2</v>
      </c>
      <c r="D220">
        <v>0</v>
      </c>
      <c r="E220">
        <v>1.0068313507146001</v>
      </c>
    </row>
    <row r="221" spans="1:5" x14ac:dyDescent="0.25">
      <c r="A221" s="75" t="s">
        <v>1320</v>
      </c>
      <c r="B221">
        <v>6</v>
      </c>
      <c r="C221">
        <v>5</v>
      </c>
      <c r="D221">
        <v>1</v>
      </c>
      <c r="E221">
        <v>3.0060421447108698</v>
      </c>
    </row>
    <row r="222" spans="1:5" x14ac:dyDescent="0.25">
      <c r="A222" s="75" t="s">
        <v>1321</v>
      </c>
      <c r="B222">
        <v>4</v>
      </c>
      <c r="C222">
        <v>0</v>
      </c>
      <c r="D222">
        <v>4</v>
      </c>
      <c r="E222">
        <v>2.0000200002000001</v>
      </c>
    </row>
    <row r="223" spans="1:5" x14ac:dyDescent="0.25">
      <c r="A223" s="75" t="s">
        <v>1322</v>
      </c>
      <c r="B223">
        <v>1</v>
      </c>
      <c r="C223">
        <v>0</v>
      </c>
      <c r="D223">
        <v>1</v>
      </c>
      <c r="E223">
        <v>0.49557451954050302</v>
      </c>
    </row>
    <row r="224" spans="1:5" x14ac:dyDescent="0.25">
      <c r="A224" s="75" t="s">
        <v>1323</v>
      </c>
      <c r="B224">
        <v>3</v>
      </c>
      <c r="C224">
        <v>2</v>
      </c>
      <c r="D224">
        <v>1</v>
      </c>
      <c r="E224">
        <v>1.4839510691867499</v>
      </c>
    </row>
    <row r="225" spans="1:5" x14ac:dyDescent="0.25">
      <c r="A225" s="75" t="s">
        <v>1324</v>
      </c>
      <c r="B225">
        <v>5</v>
      </c>
      <c r="C225">
        <v>5</v>
      </c>
      <c r="D225">
        <v>0</v>
      </c>
      <c r="E225">
        <v>2.4683191240429099</v>
      </c>
    </row>
    <row r="226" spans="1:5" x14ac:dyDescent="0.25">
      <c r="A226" s="75" t="s">
        <v>1325</v>
      </c>
      <c r="B226">
        <v>6</v>
      </c>
      <c r="C226">
        <v>5</v>
      </c>
      <c r="D226">
        <v>1</v>
      </c>
      <c r="E226">
        <v>2.9602439240993501</v>
      </c>
    </row>
    <row r="227" spans="1:5" x14ac:dyDescent="0.25">
      <c r="A227" s="75" t="s">
        <v>1326</v>
      </c>
      <c r="B227">
        <v>2</v>
      </c>
      <c r="C227">
        <v>1</v>
      </c>
      <c r="D227">
        <v>1</v>
      </c>
      <c r="E227">
        <v>0.98240994984797203</v>
      </c>
    </row>
    <row r="228" spans="1:5" x14ac:dyDescent="0.25">
      <c r="A228" s="75" t="s">
        <v>1327</v>
      </c>
      <c r="B228">
        <v>2</v>
      </c>
      <c r="C228">
        <v>1</v>
      </c>
      <c r="D228">
        <v>1</v>
      </c>
      <c r="E228">
        <v>0.98476082621433303</v>
      </c>
    </row>
    <row r="229" spans="1:5" x14ac:dyDescent="0.25">
      <c r="A229" s="75" t="s">
        <v>1328</v>
      </c>
      <c r="B229">
        <v>3</v>
      </c>
      <c r="C229">
        <v>3</v>
      </c>
      <c r="D229">
        <v>0</v>
      </c>
      <c r="E229">
        <v>1.4177224760995599</v>
      </c>
    </row>
    <row r="230" spans="1:5" x14ac:dyDescent="0.25">
      <c r="A230" s="75" t="s">
        <v>1329</v>
      </c>
      <c r="B230">
        <v>1</v>
      </c>
      <c r="C230">
        <v>0</v>
      </c>
      <c r="D230">
        <v>1</v>
      </c>
      <c r="E230">
        <v>0.47138237595572802</v>
      </c>
    </row>
    <row r="231" spans="1:5" x14ac:dyDescent="0.25">
      <c r="A231" s="75" t="s">
        <v>1330</v>
      </c>
      <c r="B231">
        <v>1</v>
      </c>
      <c r="C231">
        <v>1</v>
      </c>
      <c r="D231">
        <v>0</v>
      </c>
      <c r="E231">
        <v>0.47133793987613198</v>
      </c>
    </row>
    <row r="232" spans="1:5" x14ac:dyDescent="0.25">
      <c r="A232" s="75" t="s">
        <v>1331</v>
      </c>
      <c r="B232">
        <v>1</v>
      </c>
      <c r="C232">
        <v>1</v>
      </c>
      <c r="D232">
        <v>0</v>
      </c>
      <c r="E232">
        <v>0.46892438125427899</v>
      </c>
    </row>
    <row r="233" spans="1:5" x14ac:dyDescent="0.25">
      <c r="A233" s="75" t="s">
        <v>1332</v>
      </c>
      <c r="B233">
        <v>4</v>
      </c>
      <c r="C233">
        <v>2</v>
      </c>
      <c r="D233">
        <v>2</v>
      </c>
      <c r="E233">
        <v>1.87523147388506</v>
      </c>
    </row>
    <row r="234" spans="1:5" x14ac:dyDescent="0.25">
      <c r="A234" s="75" t="s">
        <v>1333</v>
      </c>
      <c r="B234">
        <v>2</v>
      </c>
      <c r="C234">
        <v>2</v>
      </c>
      <c r="D234">
        <v>0</v>
      </c>
      <c r="E234">
        <v>0.93666724427813397</v>
      </c>
    </row>
    <row r="235" spans="1:5" x14ac:dyDescent="0.25">
      <c r="A235" s="75" t="s">
        <v>1334</v>
      </c>
      <c r="B235">
        <v>5</v>
      </c>
      <c r="C235">
        <v>5</v>
      </c>
      <c r="D235">
        <v>0</v>
      </c>
      <c r="E235">
        <v>1.2187690432663001</v>
      </c>
    </row>
    <row r="236" spans="1:5" x14ac:dyDescent="0.25">
      <c r="A236" s="75" t="s">
        <v>1335</v>
      </c>
      <c r="B236">
        <v>7</v>
      </c>
      <c r="C236">
        <v>5</v>
      </c>
      <c r="D236">
        <v>2</v>
      </c>
      <c r="E236">
        <v>1.70010200612037</v>
      </c>
    </row>
    <row r="237" spans="1:5" x14ac:dyDescent="0.25">
      <c r="A237" s="75" t="s">
        <v>1336</v>
      </c>
      <c r="B237">
        <v>5</v>
      </c>
      <c r="C237">
        <v>1</v>
      </c>
      <c r="D237">
        <v>4</v>
      </c>
      <c r="E237">
        <v>1.21312111801242</v>
      </c>
    </row>
    <row r="238" spans="1:5" x14ac:dyDescent="0.25">
      <c r="A238" s="75" t="s">
        <v>1337</v>
      </c>
      <c r="B238">
        <v>2</v>
      </c>
      <c r="C238">
        <v>1</v>
      </c>
      <c r="D238">
        <v>1</v>
      </c>
      <c r="E238">
        <v>0.48188126445643797</v>
      </c>
    </row>
    <row r="239" spans="1:5" x14ac:dyDescent="0.25">
      <c r="A239" s="75" t="s">
        <v>1338</v>
      </c>
      <c r="B239">
        <v>7</v>
      </c>
      <c r="C239">
        <v>4</v>
      </c>
      <c r="D239">
        <v>3</v>
      </c>
      <c r="E239">
        <v>1.6848388571978701</v>
      </c>
    </row>
    <row r="240" spans="1:5" x14ac:dyDescent="0.25">
      <c r="A240" s="75" t="s">
        <v>1339</v>
      </c>
      <c r="B240">
        <v>7</v>
      </c>
      <c r="C240">
        <v>7</v>
      </c>
      <c r="D240">
        <v>0</v>
      </c>
      <c r="E240">
        <v>1.6823283424259201</v>
      </c>
    </row>
    <row r="241" spans="1:5" x14ac:dyDescent="0.25">
      <c r="A241" s="75" t="s">
        <v>1340</v>
      </c>
      <c r="B241">
        <v>6</v>
      </c>
      <c r="C241">
        <v>5</v>
      </c>
      <c r="D241">
        <v>1</v>
      </c>
      <c r="E241">
        <v>1.44203037877331</v>
      </c>
    </row>
    <row r="242" spans="1:5" x14ac:dyDescent="0.25">
      <c r="A242" s="75" t="s">
        <v>1341</v>
      </c>
      <c r="B242">
        <v>2</v>
      </c>
      <c r="C242">
        <v>1</v>
      </c>
      <c r="D242">
        <v>1</v>
      </c>
      <c r="E242">
        <v>0.47907634081490902</v>
      </c>
    </row>
    <row r="243" spans="1:5" x14ac:dyDescent="0.25">
      <c r="A243" s="75" t="s">
        <v>1342</v>
      </c>
      <c r="B243">
        <v>2</v>
      </c>
      <c r="C243">
        <v>1</v>
      </c>
      <c r="D243">
        <v>1</v>
      </c>
      <c r="E243">
        <v>0.48013443764253999</v>
      </c>
    </row>
    <row r="244" spans="1:5" x14ac:dyDescent="0.25">
      <c r="A244" s="75" t="s">
        <v>1343</v>
      </c>
      <c r="B244">
        <v>1</v>
      </c>
      <c r="C244">
        <v>1</v>
      </c>
      <c r="D244">
        <v>0</v>
      </c>
      <c r="E244">
        <v>7.3249340755933199</v>
      </c>
    </row>
    <row r="245" spans="1:5" x14ac:dyDescent="0.25">
      <c r="A245" s="75" t="s">
        <v>1344</v>
      </c>
      <c r="B245">
        <v>1</v>
      </c>
      <c r="C245">
        <v>1</v>
      </c>
      <c r="D245">
        <v>0</v>
      </c>
      <c r="E245">
        <v>3.61141206211629</v>
      </c>
    </row>
    <row r="246" spans="1:5" x14ac:dyDescent="0.25">
      <c r="A246" s="75" t="s">
        <v>1345</v>
      </c>
      <c r="B246">
        <v>1</v>
      </c>
      <c r="C246">
        <v>0</v>
      </c>
      <c r="D246">
        <v>1</v>
      </c>
      <c r="E246">
        <v>0.228777982406973</v>
      </c>
    </row>
    <row r="247" spans="1:5" x14ac:dyDescent="0.25">
      <c r="A247" s="75" t="s">
        <v>1346</v>
      </c>
      <c r="B247">
        <v>58</v>
      </c>
      <c r="C247">
        <v>42</v>
      </c>
      <c r="D247">
        <v>16</v>
      </c>
      <c r="E247">
        <v>2.71892630537761</v>
      </c>
    </row>
    <row r="248" spans="1:5" x14ac:dyDescent="0.25">
      <c r="A248" s="75" t="s">
        <v>1347</v>
      </c>
      <c r="B248">
        <v>59</v>
      </c>
      <c r="C248">
        <v>42</v>
      </c>
      <c r="D248">
        <v>17</v>
      </c>
      <c r="E248">
        <v>2.2954518927751599</v>
      </c>
    </row>
    <row r="249" spans="1:5" x14ac:dyDescent="0.25">
      <c r="A249" s="75" t="s">
        <v>1348</v>
      </c>
      <c r="B249">
        <v>2</v>
      </c>
      <c r="C249">
        <v>0</v>
      </c>
      <c r="D249">
        <v>2</v>
      </c>
      <c r="E249">
        <v>0.45851473322466502</v>
      </c>
    </row>
    <row r="250" spans="1:5" x14ac:dyDescent="0.25">
      <c r="A250" s="75" t="s">
        <v>1349</v>
      </c>
      <c r="B250">
        <v>50</v>
      </c>
      <c r="C250">
        <v>33</v>
      </c>
      <c r="D250">
        <v>17</v>
      </c>
      <c r="E250">
        <v>2.3352493275649602</v>
      </c>
    </row>
    <row r="251" spans="1:5" x14ac:dyDescent="0.25">
      <c r="A251" s="75" t="s">
        <v>1350</v>
      </c>
      <c r="B251">
        <v>52</v>
      </c>
      <c r="C251">
        <v>33</v>
      </c>
      <c r="D251">
        <v>19</v>
      </c>
      <c r="E251">
        <v>2.0176231623139</v>
      </c>
    </row>
    <row r="252" spans="1:5" x14ac:dyDescent="0.25">
      <c r="A252" s="75" t="s">
        <v>1351</v>
      </c>
      <c r="B252">
        <v>49</v>
      </c>
      <c r="C252">
        <v>22</v>
      </c>
      <c r="D252">
        <v>27</v>
      </c>
      <c r="E252">
        <v>2.2777793789378902</v>
      </c>
    </row>
    <row r="253" spans="1:5" x14ac:dyDescent="0.25">
      <c r="A253" s="75" t="s">
        <v>1352</v>
      </c>
      <c r="B253">
        <v>49</v>
      </c>
      <c r="C253">
        <v>22</v>
      </c>
      <c r="D253">
        <v>27</v>
      </c>
      <c r="E253">
        <v>1.8943201323704499</v>
      </c>
    </row>
    <row r="254" spans="1:5" x14ac:dyDescent="0.25">
      <c r="A254" s="75" t="s">
        <v>1353</v>
      </c>
      <c r="B254">
        <v>3</v>
      </c>
      <c r="C254">
        <v>0</v>
      </c>
      <c r="D254">
        <v>3</v>
      </c>
      <c r="E254">
        <v>0.68854084424287998</v>
      </c>
    </row>
    <row r="255" spans="1:5" x14ac:dyDescent="0.25">
      <c r="A255" s="75" t="s">
        <v>1354</v>
      </c>
      <c r="B255">
        <v>33</v>
      </c>
      <c r="C255">
        <v>21</v>
      </c>
      <c r="D255">
        <v>12</v>
      </c>
      <c r="E255">
        <v>1.5271937675685101</v>
      </c>
    </row>
    <row r="256" spans="1:5" x14ac:dyDescent="0.25">
      <c r="A256" s="75" t="s">
        <v>1355</v>
      </c>
      <c r="B256">
        <v>36</v>
      </c>
      <c r="C256">
        <v>21</v>
      </c>
      <c r="D256">
        <v>15</v>
      </c>
      <c r="E256">
        <v>1.3864657831798599</v>
      </c>
    </row>
    <row r="257" spans="1:5" x14ac:dyDescent="0.25">
      <c r="A257" s="75" t="s">
        <v>1356</v>
      </c>
      <c r="B257">
        <v>33</v>
      </c>
      <c r="C257">
        <v>21</v>
      </c>
      <c r="D257">
        <v>12</v>
      </c>
      <c r="E257">
        <v>1.51854558305708</v>
      </c>
    </row>
    <row r="258" spans="1:5" x14ac:dyDescent="0.25">
      <c r="A258" s="75" t="s">
        <v>1357</v>
      </c>
      <c r="B258">
        <v>33</v>
      </c>
      <c r="C258">
        <v>21</v>
      </c>
      <c r="D258">
        <v>12</v>
      </c>
      <c r="E258">
        <v>1.26414065824953</v>
      </c>
    </row>
    <row r="259" spans="1:5" x14ac:dyDescent="0.25">
      <c r="A259" s="75" t="s">
        <v>1358</v>
      </c>
      <c r="B259">
        <v>40</v>
      </c>
      <c r="C259">
        <v>24</v>
      </c>
      <c r="D259">
        <v>16</v>
      </c>
      <c r="E259">
        <v>1.82873611932137</v>
      </c>
    </row>
    <row r="260" spans="1:5" x14ac:dyDescent="0.25">
      <c r="A260" s="75" t="s">
        <v>1359</v>
      </c>
      <c r="B260">
        <v>40</v>
      </c>
      <c r="C260">
        <v>24</v>
      </c>
      <c r="D260">
        <v>16</v>
      </c>
      <c r="E260">
        <v>1.5223579192868699</v>
      </c>
    </row>
    <row r="261" spans="1:5" x14ac:dyDescent="0.25">
      <c r="A261" s="75" t="s">
        <v>1360</v>
      </c>
      <c r="B261">
        <v>43</v>
      </c>
      <c r="C261">
        <v>26</v>
      </c>
      <c r="D261">
        <v>17</v>
      </c>
      <c r="E261">
        <v>1.9566978221498199</v>
      </c>
    </row>
    <row r="262" spans="1:5" x14ac:dyDescent="0.25">
      <c r="A262" s="75" t="s">
        <v>1361</v>
      </c>
      <c r="B262">
        <v>43</v>
      </c>
      <c r="C262">
        <v>26</v>
      </c>
      <c r="D262">
        <v>17</v>
      </c>
      <c r="E262">
        <v>1.6286028102867101</v>
      </c>
    </row>
    <row r="263" spans="1:5" x14ac:dyDescent="0.25">
      <c r="A263" s="75" t="s">
        <v>1362</v>
      </c>
      <c r="B263">
        <v>1</v>
      </c>
      <c r="C263">
        <v>1</v>
      </c>
      <c r="D263">
        <v>0</v>
      </c>
      <c r="E263">
        <v>0.22538207896937301</v>
      </c>
    </row>
    <row r="264" spans="1:5" x14ac:dyDescent="0.25">
      <c r="A264" s="75" t="s">
        <v>1363</v>
      </c>
      <c r="B264">
        <v>41</v>
      </c>
      <c r="C264">
        <v>24</v>
      </c>
      <c r="D264">
        <v>17</v>
      </c>
      <c r="E264">
        <v>1.8593598360135299</v>
      </c>
    </row>
    <row r="265" spans="1:5" x14ac:dyDescent="0.25">
      <c r="A265" s="75" t="s">
        <v>1364</v>
      </c>
      <c r="B265">
        <v>42</v>
      </c>
      <c r="C265">
        <v>25</v>
      </c>
      <c r="D265">
        <v>17</v>
      </c>
      <c r="E265">
        <v>1.58565301155148</v>
      </c>
    </row>
    <row r="266" spans="1:5" x14ac:dyDescent="0.25">
      <c r="A266" s="75" t="s">
        <v>1365</v>
      </c>
      <c r="B266">
        <v>39</v>
      </c>
      <c r="C266">
        <v>24</v>
      </c>
      <c r="D266">
        <v>15</v>
      </c>
      <c r="E266">
        <v>1.7573607505642701</v>
      </c>
    </row>
    <row r="267" spans="1:5" x14ac:dyDescent="0.25">
      <c r="A267" s="75" t="s">
        <v>1366</v>
      </c>
      <c r="B267">
        <v>39</v>
      </c>
      <c r="C267">
        <v>24</v>
      </c>
      <c r="D267">
        <v>15</v>
      </c>
      <c r="E267">
        <v>1.4645120565016301</v>
      </c>
    </row>
    <row r="268" spans="1:5" x14ac:dyDescent="0.25">
      <c r="A268" s="75" t="s">
        <v>1367</v>
      </c>
      <c r="B268">
        <v>1</v>
      </c>
      <c r="C268">
        <v>0</v>
      </c>
      <c r="D268">
        <v>1</v>
      </c>
      <c r="E268">
        <v>0.22692151465572599</v>
      </c>
    </row>
    <row r="269" spans="1:5" x14ac:dyDescent="0.25">
      <c r="A269" s="75" t="s">
        <v>1368</v>
      </c>
      <c r="B269">
        <v>41</v>
      </c>
      <c r="C269">
        <v>25</v>
      </c>
      <c r="D269">
        <v>16</v>
      </c>
      <c r="E269">
        <v>1.84308512670761</v>
      </c>
    </row>
    <row r="270" spans="1:5" x14ac:dyDescent="0.25">
      <c r="A270" s="75" t="s">
        <v>1369</v>
      </c>
      <c r="B270">
        <v>42</v>
      </c>
      <c r="C270">
        <v>25</v>
      </c>
      <c r="D270">
        <v>17</v>
      </c>
      <c r="E270">
        <v>1.5758596314289399</v>
      </c>
    </row>
    <row r="271" spans="1:5" x14ac:dyDescent="0.25">
      <c r="A271" s="75" t="s">
        <v>1370</v>
      </c>
      <c r="B271">
        <v>2</v>
      </c>
      <c r="C271">
        <v>0</v>
      </c>
      <c r="D271">
        <v>2</v>
      </c>
      <c r="E271">
        <v>0.478873306883564</v>
      </c>
    </row>
    <row r="272" spans="1:5" x14ac:dyDescent="0.25">
      <c r="A272" s="75" t="s">
        <v>1371</v>
      </c>
      <c r="B272">
        <v>11</v>
      </c>
      <c r="C272">
        <v>9</v>
      </c>
      <c r="D272">
        <v>2</v>
      </c>
      <c r="E272">
        <v>0.47578821887815198</v>
      </c>
    </row>
    <row r="273" spans="1:5" x14ac:dyDescent="0.25">
      <c r="A273" s="75" t="s">
        <v>1372</v>
      </c>
      <c r="B273">
        <v>13</v>
      </c>
      <c r="C273">
        <v>9</v>
      </c>
      <c r="D273">
        <v>4</v>
      </c>
      <c r="E273">
        <v>0.476260257913247</v>
      </c>
    </row>
    <row r="274" spans="1:5" x14ac:dyDescent="0.25">
      <c r="A274" s="75" t="s">
        <v>1373</v>
      </c>
      <c r="B274">
        <v>11</v>
      </c>
      <c r="C274">
        <v>4</v>
      </c>
      <c r="D274">
        <v>7</v>
      </c>
      <c r="E274">
        <v>0.47423277759000099</v>
      </c>
    </row>
    <row r="275" spans="1:5" x14ac:dyDescent="0.25">
      <c r="A275" s="75" t="s">
        <v>1374</v>
      </c>
      <c r="B275">
        <v>11</v>
      </c>
      <c r="C275">
        <v>4</v>
      </c>
      <c r="D275">
        <v>7</v>
      </c>
      <c r="E275">
        <v>0.40200123524015902</v>
      </c>
    </row>
    <row r="276" spans="1:5" x14ac:dyDescent="0.25">
      <c r="A276" s="75" t="s">
        <v>1375</v>
      </c>
      <c r="B276">
        <v>9</v>
      </c>
      <c r="C276">
        <v>5</v>
      </c>
      <c r="D276">
        <v>4</v>
      </c>
      <c r="E276">
        <v>0.38716171744937899</v>
      </c>
    </row>
    <row r="277" spans="1:5" x14ac:dyDescent="0.25">
      <c r="A277" s="75" t="s">
        <v>1376</v>
      </c>
      <c r="B277">
        <v>9</v>
      </c>
      <c r="C277">
        <v>5</v>
      </c>
      <c r="D277">
        <v>4</v>
      </c>
      <c r="E277">
        <v>0.32834492269301202</v>
      </c>
    </row>
    <row r="278" spans="1:5" x14ac:dyDescent="0.25">
      <c r="A278" s="75" t="s">
        <v>1377</v>
      </c>
      <c r="B278">
        <v>1</v>
      </c>
      <c r="C278">
        <v>0</v>
      </c>
      <c r="D278">
        <v>1</v>
      </c>
      <c r="E278">
        <v>0.23993876762650199</v>
      </c>
    </row>
    <row r="279" spans="1:5" x14ac:dyDescent="0.25">
      <c r="A279" s="75" t="s">
        <v>1378</v>
      </c>
      <c r="B279">
        <v>15</v>
      </c>
      <c r="C279">
        <v>7</v>
      </c>
      <c r="D279">
        <v>8</v>
      </c>
      <c r="E279">
        <v>0.64259175246337497</v>
      </c>
    </row>
    <row r="280" spans="1:5" x14ac:dyDescent="0.25">
      <c r="A280" s="75" t="s">
        <v>1379</v>
      </c>
      <c r="B280">
        <v>16</v>
      </c>
      <c r="C280">
        <v>7</v>
      </c>
      <c r="D280">
        <v>9</v>
      </c>
      <c r="E280">
        <v>0.58159188970109799</v>
      </c>
    </row>
    <row r="281" spans="1:5" x14ac:dyDescent="0.25">
      <c r="A281" s="75" t="s">
        <v>1380</v>
      </c>
      <c r="B281">
        <v>1</v>
      </c>
      <c r="C281">
        <v>0</v>
      </c>
      <c r="D281">
        <v>1</v>
      </c>
      <c r="E281">
        <v>0.239042872339154</v>
      </c>
    </row>
    <row r="282" spans="1:5" x14ac:dyDescent="0.25">
      <c r="A282" s="75" t="s">
        <v>1381</v>
      </c>
      <c r="B282">
        <v>10</v>
      </c>
      <c r="C282">
        <v>5</v>
      </c>
      <c r="D282">
        <v>5</v>
      </c>
      <c r="E282">
        <v>0.42658549029176701</v>
      </c>
    </row>
    <row r="283" spans="1:5" x14ac:dyDescent="0.25">
      <c r="A283" s="75" t="s">
        <v>1382</v>
      </c>
      <c r="B283">
        <v>11</v>
      </c>
      <c r="C283">
        <v>5</v>
      </c>
      <c r="D283">
        <v>6</v>
      </c>
      <c r="E283">
        <v>0.39818557692203299</v>
      </c>
    </row>
    <row r="284" spans="1:5" x14ac:dyDescent="0.25">
      <c r="A284" s="75" t="s">
        <v>1383</v>
      </c>
      <c r="B284">
        <v>1</v>
      </c>
      <c r="C284">
        <v>0</v>
      </c>
      <c r="D284">
        <v>1</v>
      </c>
      <c r="E284">
        <v>0.23793774596814499</v>
      </c>
    </row>
    <row r="285" spans="1:5" x14ac:dyDescent="0.25">
      <c r="A285" s="75" t="s">
        <v>1384</v>
      </c>
      <c r="B285">
        <v>12</v>
      </c>
      <c r="C285">
        <v>5</v>
      </c>
      <c r="D285">
        <v>7</v>
      </c>
      <c r="E285">
        <v>0.50913926189232594</v>
      </c>
    </row>
    <row r="286" spans="1:5" x14ac:dyDescent="0.25">
      <c r="A286" s="75" t="s">
        <v>1385</v>
      </c>
      <c r="B286">
        <v>13</v>
      </c>
      <c r="C286">
        <v>5</v>
      </c>
      <c r="D286">
        <v>8</v>
      </c>
      <c r="E286">
        <v>0.46809786990263902</v>
      </c>
    </row>
    <row r="287" spans="1:5" x14ac:dyDescent="0.25">
      <c r="A287" s="75" t="s">
        <v>1386</v>
      </c>
      <c r="B287">
        <v>1</v>
      </c>
      <c r="C287">
        <v>0</v>
      </c>
      <c r="D287">
        <v>1</v>
      </c>
      <c r="E287">
        <v>0.23728507903966001</v>
      </c>
    </row>
    <row r="288" spans="1:5" x14ac:dyDescent="0.25">
      <c r="A288" s="75" t="s">
        <v>1387</v>
      </c>
      <c r="B288">
        <v>12</v>
      </c>
      <c r="C288">
        <v>7</v>
      </c>
      <c r="D288">
        <v>5</v>
      </c>
      <c r="E288">
        <v>0.50781484732123405</v>
      </c>
    </row>
    <row r="289" spans="1:5" x14ac:dyDescent="0.25">
      <c r="A289" s="75" t="s">
        <v>1388</v>
      </c>
      <c r="B289">
        <v>13</v>
      </c>
      <c r="C289">
        <v>7</v>
      </c>
      <c r="D289">
        <v>6</v>
      </c>
      <c r="E289">
        <v>0.46687017417848797</v>
      </c>
    </row>
    <row r="290" spans="1:5" x14ac:dyDescent="0.25">
      <c r="A290" s="75" t="s">
        <v>1389</v>
      </c>
      <c r="B290">
        <v>1</v>
      </c>
      <c r="C290">
        <v>0</v>
      </c>
      <c r="D290">
        <v>1</v>
      </c>
      <c r="E290">
        <v>0.23693875133278</v>
      </c>
    </row>
    <row r="291" spans="1:5" x14ac:dyDescent="0.25">
      <c r="A291" s="75" t="s">
        <v>1390</v>
      </c>
      <c r="B291">
        <v>12</v>
      </c>
      <c r="C291">
        <v>7</v>
      </c>
      <c r="D291">
        <v>5</v>
      </c>
      <c r="E291">
        <v>0.50690681658717396</v>
      </c>
    </row>
    <row r="292" spans="1:5" x14ac:dyDescent="0.25">
      <c r="A292" s="75" t="s">
        <v>1391</v>
      </c>
      <c r="B292">
        <v>13</v>
      </c>
      <c r="C292">
        <v>7</v>
      </c>
      <c r="D292">
        <v>6</v>
      </c>
      <c r="E292">
        <v>0.46605856778768101</v>
      </c>
    </row>
    <row r="293" spans="1:5" x14ac:dyDescent="0.25">
      <c r="A293" s="75" t="s">
        <v>1392</v>
      </c>
      <c r="B293">
        <v>10</v>
      </c>
      <c r="C293">
        <v>6</v>
      </c>
      <c r="D293">
        <v>4</v>
      </c>
      <c r="E293">
        <v>0.42045814801640502</v>
      </c>
    </row>
    <row r="294" spans="1:5" x14ac:dyDescent="0.25">
      <c r="A294" s="75" t="s">
        <v>1393</v>
      </c>
      <c r="B294">
        <v>10</v>
      </c>
      <c r="C294">
        <v>6</v>
      </c>
      <c r="D294">
        <v>4</v>
      </c>
      <c r="E294">
        <v>0.35710497850763701</v>
      </c>
    </row>
    <row r="295" spans="1:5" x14ac:dyDescent="0.25">
      <c r="A295" s="75" t="s">
        <v>1394</v>
      </c>
      <c r="B295">
        <v>1</v>
      </c>
      <c r="C295">
        <v>0</v>
      </c>
      <c r="D295">
        <v>1</v>
      </c>
      <c r="E295">
        <v>0.23860141395197901</v>
      </c>
    </row>
    <row r="296" spans="1:5" x14ac:dyDescent="0.25">
      <c r="A296" s="75" t="s">
        <v>1395</v>
      </c>
      <c r="B296">
        <v>4</v>
      </c>
      <c r="C296">
        <v>1</v>
      </c>
      <c r="D296">
        <v>3</v>
      </c>
      <c r="E296">
        <v>0.16794874540187801</v>
      </c>
    </row>
    <row r="297" spans="1:5" x14ac:dyDescent="0.25">
      <c r="A297" s="75" t="s">
        <v>1396</v>
      </c>
      <c r="B297">
        <v>5</v>
      </c>
      <c r="C297">
        <v>1</v>
      </c>
      <c r="D297">
        <v>4</v>
      </c>
      <c r="E297">
        <v>0.17852118760863001</v>
      </c>
    </row>
    <row r="298" spans="1:5" x14ac:dyDescent="0.25">
      <c r="A298" s="75" t="s">
        <v>1397</v>
      </c>
      <c r="B298">
        <v>3</v>
      </c>
      <c r="C298">
        <v>0</v>
      </c>
      <c r="D298">
        <v>3</v>
      </c>
      <c r="E298">
        <v>0.350978997416795</v>
      </c>
    </row>
    <row r="299" spans="1:5" x14ac:dyDescent="0.25">
      <c r="A299" s="75" t="s">
        <v>1398</v>
      </c>
      <c r="B299">
        <v>69</v>
      </c>
      <c r="C299">
        <v>51</v>
      </c>
      <c r="D299">
        <v>18</v>
      </c>
      <c r="E299">
        <v>1.55225427814777</v>
      </c>
    </row>
    <row r="300" spans="1:5" x14ac:dyDescent="0.25">
      <c r="A300" s="75" t="s">
        <v>1399</v>
      </c>
      <c r="B300">
        <v>72</v>
      </c>
      <c r="C300">
        <v>51</v>
      </c>
      <c r="D300">
        <v>21</v>
      </c>
      <c r="E300">
        <v>1.3585161984188401</v>
      </c>
    </row>
    <row r="301" spans="1:5" x14ac:dyDescent="0.25">
      <c r="A301" s="75" t="s">
        <v>1400</v>
      </c>
      <c r="B301">
        <v>2</v>
      </c>
      <c r="C301">
        <v>0</v>
      </c>
      <c r="D301">
        <v>2</v>
      </c>
      <c r="E301">
        <v>0.23447620945759801</v>
      </c>
    </row>
    <row r="302" spans="1:5" x14ac:dyDescent="0.25">
      <c r="A302" s="75" t="s">
        <v>1401</v>
      </c>
      <c r="B302">
        <v>61</v>
      </c>
      <c r="C302">
        <v>37</v>
      </c>
      <c r="D302">
        <v>24</v>
      </c>
      <c r="E302">
        <v>1.3675183017664501</v>
      </c>
    </row>
    <row r="303" spans="1:5" x14ac:dyDescent="0.25">
      <c r="A303" s="75" t="s">
        <v>1402</v>
      </c>
      <c r="B303">
        <v>63</v>
      </c>
      <c r="C303">
        <v>37</v>
      </c>
      <c r="D303">
        <v>26</v>
      </c>
      <c r="E303">
        <v>1.18563685636856</v>
      </c>
    </row>
    <row r="304" spans="1:5" x14ac:dyDescent="0.25">
      <c r="A304" s="75" t="s">
        <v>1403</v>
      </c>
      <c r="B304">
        <v>58</v>
      </c>
      <c r="C304">
        <v>27</v>
      </c>
      <c r="D304">
        <v>31</v>
      </c>
      <c r="E304">
        <v>1.2958496170987801</v>
      </c>
    </row>
    <row r="305" spans="1:5" x14ac:dyDescent="0.25">
      <c r="A305" s="75" t="s">
        <v>1404</v>
      </c>
      <c r="B305">
        <v>58</v>
      </c>
      <c r="C305">
        <v>27</v>
      </c>
      <c r="D305">
        <v>31</v>
      </c>
      <c r="E305">
        <v>1.08864988644255</v>
      </c>
    </row>
    <row r="306" spans="1:5" x14ac:dyDescent="0.25">
      <c r="A306" s="75" t="s">
        <v>1405</v>
      </c>
      <c r="B306">
        <v>4</v>
      </c>
      <c r="C306">
        <v>0</v>
      </c>
      <c r="D306">
        <v>4</v>
      </c>
      <c r="E306">
        <v>0.46922087047509797</v>
      </c>
    </row>
    <row r="307" spans="1:5" x14ac:dyDescent="0.25">
      <c r="A307" s="75" t="s">
        <v>1406</v>
      </c>
      <c r="B307">
        <v>48</v>
      </c>
      <c r="C307">
        <v>28</v>
      </c>
      <c r="D307">
        <v>20</v>
      </c>
      <c r="E307">
        <v>1.0678239505348399</v>
      </c>
    </row>
    <row r="308" spans="1:5" x14ac:dyDescent="0.25">
      <c r="A308" s="75" t="s">
        <v>1407</v>
      </c>
      <c r="B308">
        <v>52</v>
      </c>
      <c r="C308">
        <v>28</v>
      </c>
      <c r="D308">
        <v>24</v>
      </c>
      <c r="E308">
        <v>0.97239883312139996</v>
      </c>
    </row>
    <row r="309" spans="1:5" x14ac:dyDescent="0.25">
      <c r="A309" s="75" t="s">
        <v>1408</v>
      </c>
      <c r="B309">
        <v>1</v>
      </c>
      <c r="C309">
        <v>0</v>
      </c>
      <c r="D309">
        <v>1</v>
      </c>
      <c r="E309">
        <v>0.1168672108004</v>
      </c>
    </row>
    <row r="310" spans="1:5" x14ac:dyDescent="0.25">
      <c r="A310" s="75" t="s">
        <v>1409</v>
      </c>
      <c r="B310">
        <v>43</v>
      </c>
      <c r="C310">
        <v>26</v>
      </c>
      <c r="D310">
        <v>17</v>
      </c>
      <c r="E310">
        <v>0.95189014390808002</v>
      </c>
    </row>
    <row r="311" spans="1:5" x14ac:dyDescent="0.25">
      <c r="A311" s="75" t="s">
        <v>1410</v>
      </c>
      <c r="B311">
        <v>44</v>
      </c>
      <c r="C311">
        <v>26</v>
      </c>
      <c r="D311">
        <v>18</v>
      </c>
      <c r="E311">
        <v>0.81890936162292904</v>
      </c>
    </row>
    <row r="312" spans="1:5" x14ac:dyDescent="0.25">
      <c r="A312" s="75" t="s">
        <v>1411</v>
      </c>
      <c r="B312">
        <v>1</v>
      </c>
      <c r="C312">
        <v>0</v>
      </c>
      <c r="D312">
        <v>1</v>
      </c>
      <c r="E312">
        <v>0.116214476140006</v>
      </c>
    </row>
    <row r="313" spans="1:5" x14ac:dyDescent="0.25">
      <c r="A313" s="75" t="s">
        <v>1412</v>
      </c>
      <c r="B313">
        <v>52</v>
      </c>
      <c r="C313">
        <v>29</v>
      </c>
      <c r="D313">
        <v>23</v>
      </c>
      <c r="E313">
        <v>1.1443102911785601</v>
      </c>
    </row>
    <row r="314" spans="1:5" x14ac:dyDescent="0.25">
      <c r="A314" s="75" t="s">
        <v>1413</v>
      </c>
      <c r="B314">
        <v>53</v>
      </c>
      <c r="C314">
        <v>29</v>
      </c>
      <c r="D314">
        <v>24</v>
      </c>
      <c r="E314">
        <v>0.98062797195033902</v>
      </c>
    </row>
    <row r="315" spans="1:5" x14ac:dyDescent="0.25">
      <c r="A315" s="75" t="s">
        <v>1414</v>
      </c>
      <c r="B315">
        <v>1</v>
      </c>
      <c r="C315">
        <v>0</v>
      </c>
      <c r="D315">
        <v>1</v>
      </c>
      <c r="E315">
        <v>0.115720114701778</v>
      </c>
    </row>
    <row r="316" spans="1:5" x14ac:dyDescent="0.25">
      <c r="A316" s="75" t="s">
        <v>1415</v>
      </c>
      <c r="B316">
        <v>55</v>
      </c>
      <c r="C316">
        <v>33</v>
      </c>
      <c r="D316">
        <v>22</v>
      </c>
      <c r="E316">
        <v>1.2059695051972901</v>
      </c>
    </row>
    <row r="317" spans="1:5" x14ac:dyDescent="0.25">
      <c r="A317" s="75" t="s">
        <v>1416</v>
      </c>
      <c r="B317">
        <v>56</v>
      </c>
      <c r="C317">
        <v>33</v>
      </c>
      <c r="D317">
        <v>23</v>
      </c>
      <c r="E317">
        <v>1.032296121516</v>
      </c>
    </row>
    <row r="318" spans="1:5" x14ac:dyDescent="0.25">
      <c r="A318" s="75" t="s">
        <v>1417</v>
      </c>
      <c r="B318">
        <v>2</v>
      </c>
      <c r="C318">
        <v>1</v>
      </c>
      <c r="D318">
        <v>1</v>
      </c>
      <c r="E318">
        <v>0.23101597359949499</v>
      </c>
    </row>
    <row r="319" spans="1:5" x14ac:dyDescent="0.25">
      <c r="A319" s="75" t="s">
        <v>1418</v>
      </c>
      <c r="B319">
        <v>53</v>
      </c>
      <c r="C319">
        <v>31</v>
      </c>
      <c r="D319">
        <v>22</v>
      </c>
      <c r="E319">
        <v>1.1591390789743301</v>
      </c>
    </row>
    <row r="320" spans="1:5" x14ac:dyDescent="0.25">
      <c r="A320" s="75" t="s">
        <v>1419</v>
      </c>
      <c r="B320">
        <v>55</v>
      </c>
      <c r="C320">
        <v>32</v>
      </c>
      <c r="D320">
        <v>23</v>
      </c>
      <c r="E320">
        <v>1.0113826520292</v>
      </c>
    </row>
    <row r="321" spans="1:5" x14ac:dyDescent="0.25">
      <c r="A321" s="75" t="s">
        <v>1420</v>
      </c>
      <c r="B321">
        <v>49</v>
      </c>
      <c r="C321">
        <v>30</v>
      </c>
      <c r="D321">
        <v>19</v>
      </c>
      <c r="E321">
        <v>1.0657746060712201</v>
      </c>
    </row>
    <row r="322" spans="1:5" x14ac:dyDescent="0.25">
      <c r="A322" s="75" t="s">
        <v>1421</v>
      </c>
      <c r="B322">
        <v>49</v>
      </c>
      <c r="C322">
        <v>30</v>
      </c>
      <c r="D322">
        <v>19</v>
      </c>
      <c r="E322">
        <v>0.89689381875423302</v>
      </c>
    </row>
    <row r="323" spans="1:5" x14ac:dyDescent="0.25">
      <c r="A323" s="75" t="s">
        <v>1422</v>
      </c>
      <c r="B323">
        <v>2</v>
      </c>
      <c r="C323">
        <v>0</v>
      </c>
      <c r="D323">
        <v>2</v>
      </c>
      <c r="E323">
        <v>0.232614940857651</v>
      </c>
    </row>
    <row r="324" spans="1:5" x14ac:dyDescent="0.25">
      <c r="A324" s="75" t="s">
        <v>1423</v>
      </c>
      <c r="B324">
        <v>45</v>
      </c>
      <c r="C324">
        <v>26</v>
      </c>
      <c r="D324">
        <v>19</v>
      </c>
      <c r="E324">
        <v>0.97694199786809599</v>
      </c>
    </row>
    <row r="325" spans="1:5" x14ac:dyDescent="0.25">
      <c r="A325" s="75" t="s">
        <v>1424</v>
      </c>
      <c r="B325">
        <v>47</v>
      </c>
      <c r="C325">
        <v>26</v>
      </c>
      <c r="D325">
        <v>21</v>
      </c>
      <c r="E325">
        <v>0.85986095865349399</v>
      </c>
    </row>
    <row r="326" spans="1:5" x14ac:dyDescent="0.25">
      <c r="A326" s="75"/>
    </row>
    <row r="327" spans="1:5" x14ac:dyDescent="0.25">
      <c r="A327" s="75"/>
    </row>
    <row r="328" spans="1:5" x14ac:dyDescent="0.25">
      <c r="A328" s="75"/>
    </row>
    <row r="329" spans="1:5" x14ac:dyDescent="0.25">
      <c r="A329" s="75"/>
    </row>
    <row r="330" spans="1:5" x14ac:dyDescent="0.25">
      <c r="A330" s="75"/>
    </row>
    <row r="331" spans="1:5" x14ac:dyDescent="0.25">
      <c r="A331" s="75"/>
    </row>
    <row r="332" spans="1:5" x14ac:dyDescent="0.25">
      <c r="A332" s="75"/>
    </row>
  </sheetData>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L17"/>
  <sheetViews>
    <sheetView workbookViewId="0">
      <selection activeCell="M1" sqref="M1"/>
    </sheetView>
  </sheetViews>
  <sheetFormatPr defaultColWidth="11.42578125" defaultRowHeight="15" x14ac:dyDescent="0.25"/>
  <cols>
    <col min="2" max="2" width="17.7109375" customWidth="1"/>
    <col min="3" max="3" width="26.42578125" customWidth="1"/>
    <col min="4" max="4" width="19.85546875" customWidth="1"/>
    <col min="5" max="5" width="21.7109375" customWidth="1"/>
  </cols>
  <sheetData>
    <row r="1" spans="1:12" ht="29.25" customHeight="1" x14ac:dyDescent="0.25">
      <c r="A1" s="77" t="s">
        <v>1425</v>
      </c>
      <c r="B1" s="76" t="s">
        <v>1426</v>
      </c>
      <c r="C1" s="76" t="s">
        <v>1427</v>
      </c>
      <c r="D1" s="76" t="s">
        <v>1428</v>
      </c>
      <c r="E1" s="76" t="s">
        <v>1429</v>
      </c>
    </row>
    <row r="2" spans="1:12" x14ac:dyDescent="0.25">
      <c r="A2" s="77" t="s">
        <v>1430</v>
      </c>
      <c r="B2" s="79">
        <v>148.9</v>
      </c>
      <c r="C2" s="79">
        <v>33.9</v>
      </c>
      <c r="D2" s="79">
        <v>21.9</v>
      </c>
      <c r="E2" s="79">
        <v>2.5</v>
      </c>
      <c r="F2" s="78"/>
      <c r="G2" s="78"/>
      <c r="H2" s="78"/>
      <c r="I2" s="78"/>
      <c r="J2" s="78"/>
      <c r="K2" s="78"/>
      <c r="L2" s="78"/>
    </row>
    <row r="3" spans="1:12" x14ac:dyDescent="0.25">
      <c r="A3" s="77" t="s">
        <v>1431</v>
      </c>
      <c r="B3" s="80">
        <v>112.2</v>
      </c>
      <c r="C3" s="80">
        <v>23.4</v>
      </c>
      <c r="D3" s="80">
        <v>19.2</v>
      </c>
      <c r="E3" s="80">
        <v>1.5</v>
      </c>
      <c r="F3" s="78"/>
      <c r="G3" s="78"/>
      <c r="H3" s="78"/>
      <c r="I3" s="78"/>
      <c r="J3" s="78"/>
      <c r="K3" s="78"/>
      <c r="L3" s="78"/>
    </row>
    <row r="4" spans="1:12" x14ac:dyDescent="0.25">
      <c r="A4" s="77" t="s">
        <v>1432</v>
      </c>
      <c r="B4" s="80">
        <v>100.8</v>
      </c>
      <c r="C4" s="80">
        <v>20.7</v>
      </c>
      <c r="D4" s="80">
        <v>16.8</v>
      </c>
      <c r="E4" s="80">
        <v>1.9</v>
      </c>
      <c r="F4" s="78"/>
      <c r="G4" s="78"/>
      <c r="H4" s="78"/>
      <c r="I4" s="78"/>
      <c r="J4" s="78"/>
      <c r="K4" s="78"/>
      <c r="L4" s="78"/>
    </row>
    <row r="5" spans="1:12" x14ac:dyDescent="0.25">
      <c r="A5" s="77" t="s">
        <v>1433</v>
      </c>
      <c r="B5" s="80">
        <v>83.8</v>
      </c>
      <c r="C5" s="80">
        <v>18.399999999999999</v>
      </c>
      <c r="D5" s="80">
        <v>13.2</v>
      </c>
      <c r="E5" s="80">
        <v>2</v>
      </c>
      <c r="F5" s="78"/>
      <c r="G5" s="78"/>
      <c r="H5" s="78"/>
      <c r="I5" s="78"/>
      <c r="J5" s="78"/>
      <c r="K5" s="78"/>
      <c r="L5" s="78"/>
    </row>
    <row r="6" spans="1:12" x14ac:dyDescent="0.25">
      <c r="A6" s="77" t="s">
        <v>1434</v>
      </c>
      <c r="B6" s="80">
        <v>80.2</v>
      </c>
      <c r="C6" s="80">
        <v>20.3</v>
      </c>
      <c r="D6" s="80">
        <v>12.5</v>
      </c>
      <c r="E6" s="80">
        <v>1.2</v>
      </c>
      <c r="F6" s="78"/>
      <c r="G6" s="78"/>
      <c r="H6" s="78"/>
      <c r="I6" s="78"/>
      <c r="J6" s="78"/>
      <c r="K6" s="78"/>
      <c r="L6" s="78"/>
    </row>
    <row r="7" spans="1:12" x14ac:dyDescent="0.25">
      <c r="A7" s="77" t="s">
        <v>1435</v>
      </c>
      <c r="B7" s="80">
        <v>76.7</v>
      </c>
      <c r="C7" s="80">
        <v>18.2</v>
      </c>
      <c r="D7" s="80">
        <v>12</v>
      </c>
      <c r="E7" s="80">
        <v>1.4</v>
      </c>
      <c r="F7" s="78"/>
      <c r="G7" s="78"/>
      <c r="H7" s="78"/>
      <c r="I7" s="78"/>
      <c r="J7" s="78"/>
      <c r="K7" s="78"/>
      <c r="L7" s="78"/>
    </row>
    <row r="8" spans="1:12" x14ac:dyDescent="0.25">
      <c r="A8" s="77" t="s">
        <v>1436</v>
      </c>
      <c r="B8" s="80">
        <v>77.599999999999994</v>
      </c>
      <c r="C8" s="80">
        <v>19.5</v>
      </c>
      <c r="D8" s="80">
        <v>12.1</v>
      </c>
      <c r="E8" s="80">
        <v>1.4</v>
      </c>
      <c r="F8" s="78"/>
      <c r="G8" s="78"/>
      <c r="H8" s="78"/>
      <c r="I8" s="78"/>
      <c r="J8" s="78"/>
      <c r="K8" s="78"/>
      <c r="L8" s="78"/>
    </row>
    <row r="9" spans="1:12" x14ac:dyDescent="0.25">
      <c r="A9" s="77" t="s">
        <v>1437</v>
      </c>
      <c r="B9" s="80">
        <v>82.3</v>
      </c>
      <c r="C9" s="80">
        <v>23.1</v>
      </c>
      <c r="D9" s="80">
        <v>14.6</v>
      </c>
      <c r="E9" s="80">
        <v>1.9</v>
      </c>
      <c r="F9" s="78"/>
      <c r="G9" s="78"/>
      <c r="H9" s="78"/>
      <c r="I9" s="78"/>
      <c r="J9" s="78"/>
      <c r="K9" s="78"/>
      <c r="L9" s="78"/>
    </row>
    <row r="10" spans="1:12" x14ac:dyDescent="0.25">
      <c r="A10" s="77" t="s">
        <v>1438</v>
      </c>
      <c r="B10" s="80">
        <v>72.099999999999994</v>
      </c>
      <c r="C10" s="80">
        <v>18.7</v>
      </c>
      <c r="D10" s="80">
        <v>13.1</v>
      </c>
      <c r="E10" s="80">
        <v>1.5</v>
      </c>
      <c r="F10" s="78"/>
      <c r="G10" s="78"/>
      <c r="H10" s="78"/>
      <c r="I10" s="78"/>
      <c r="J10" s="78"/>
      <c r="K10" s="78"/>
      <c r="L10" s="78"/>
    </row>
    <row r="11" spans="1:12" x14ac:dyDescent="0.25">
      <c r="A11" s="77" t="s">
        <v>1439</v>
      </c>
      <c r="B11" s="80">
        <v>58.5</v>
      </c>
      <c r="C11" s="80">
        <v>16.5</v>
      </c>
      <c r="D11" s="80">
        <v>11.9</v>
      </c>
      <c r="E11" s="80">
        <v>2</v>
      </c>
      <c r="F11" s="78"/>
      <c r="G11" s="78"/>
      <c r="H11" s="78"/>
      <c r="I11" s="78"/>
      <c r="J11" s="78"/>
      <c r="K11" s="78"/>
      <c r="L11" s="78"/>
    </row>
    <row r="12" spans="1:12" x14ac:dyDescent="0.25">
      <c r="A12" s="77"/>
      <c r="B12" s="80"/>
      <c r="C12" s="80"/>
      <c r="D12" s="80"/>
      <c r="E12" s="80"/>
      <c r="F12" s="78"/>
      <c r="G12" s="78"/>
      <c r="H12" s="78"/>
      <c r="I12" s="78"/>
      <c r="J12" s="78"/>
      <c r="K12" s="78"/>
      <c r="L12" s="78"/>
    </row>
    <row r="13" spans="1:12" x14ac:dyDescent="0.25">
      <c r="B13" s="78"/>
      <c r="C13" s="78"/>
      <c r="D13" s="78"/>
      <c r="E13" s="78"/>
      <c r="F13" s="78"/>
      <c r="G13" s="78"/>
      <c r="H13" s="78"/>
      <c r="I13" s="78"/>
      <c r="J13" s="78"/>
      <c r="K13" s="78"/>
      <c r="L13" s="78"/>
    </row>
    <row r="14" spans="1:12" x14ac:dyDescent="0.25">
      <c r="B14" s="78"/>
      <c r="C14" s="78"/>
      <c r="D14" s="78"/>
      <c r="E14" s="78"/>
      <c r="F14" s="78"/>
      <c r="G14" s="78"/>
      <c r="H14" s="78"/>
      <c r="I14" s="78"/>
      <c r="J14" s="78"/>
      <c r="K14" s="78"/>
      <c r="L14" s="78"/>
    </row>
    <row r="15" spans="1:12" x14ac:dyDescent="0.25">
      <c r="B15" s="78"/>
      <c r="C15" s="78"/>
      <c r="D15" s="78"/>
      <c r="E15" s="78"/>
      <c r="F15" s="78"/>
      <c r="G15" s="78"/>
      <c r="H15" s="78"/>
      <c r="I15" s="78"/>
      <c r="J15" s="78"/>
      <c r="K15" s="78"/>
      <c r="L15" s="78"/>
    </row>
    <row r="16" spans="1:12" x14ac:dyDescent="0.25">
      <c r="B16" s="78"/>
      <c r="C16" s="78"/>
      <c r="D16" s="78"/>
      <c r="E16" s="78"/>
      <c r="F16" s="78"/>
      <c r="G16" s="78"/>
      <c r="H16" s="78"/>
      <c r="I16" s="78"/>
      <c r="J16" s="78"/>
      <c r="K16" s="78"/>
      <c r="L16" s="78"/>
    </row>
    <row r="17" spans="2:12" x14ac:dyDescent="0.25">
      <c r="B17" s="78"/>
      <c r="C17" s="78"/>
      <c r="D17" s="78"/>
      <c r="E17" s="78"/>
      <c r="F17" s="78"/>
      <c r="G17" s="78"/>
      <c r="H17" s="78"/>
      <c r="I17" s="78"/>
      <c r="J17" s="78"/>
      <c r="K17" s="78"/>
      <c r="L17" s="78"/>
    </row>
  </sheetData>
  <pageMargins left="0.7" right="0.7" top="0.75" bottom="0.75" header="0.3" footer="0.3"/>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C12"/>
  <sheetViews>
    <sheetView workbookViewId="0">
      <selection activeCell="B11" sqref="B11"/>
    </sheetView>
  </sheetViews>
  <sheetFormatPr defaultColWidth="11.42578125" defaultRowHeight="15" x14ac:dyDescent="0.25"/>
  <cols>
    <col min="2" max="2" width="12.5703125" customWidth="1"/>
    <col min="3" max="3" width="12.140625" customWidth="1"/>
  </cols>
  <sheetData>
    <row r="1" spans="1:3" ht="48" customHeight="1" x14ac:dyDescent="0.25">
      <c r="A1" s="77"/>
      <c r="B1" s="76" t="s">
        <v>181</v>
      </c>
      <c r="C1" s="76" t="s">
        <v>182</v>
      </c>
    </row>
    <row r="2" spans="1:3" x14ac:dyDescent="0.25">
      <c r="A2" s="77"/>
      <c r="B2" s="76" t="s">
        <v>27</v>
      </c>
      <c r="C2" t="s">
        <v>27</v>
      </c>
    </row>
    <row r="3" spans="1:3" x14ac:dyDescent="0.25">
      <c r="A3" s="77">
        <f>lookups!C4</f>
        <v>2011</v>
      </c>
      <c r="B3" s="81">
        <f t="shared" ref="B3:B12" si="0">IF(ISERROR(VLOOKUP(CONCATENATE("Scotland",1,LEFT(A3,7),"11"),assault_deaths,5,0)),"0",(VLOOKUP(CONCATENATE("Scotland",1,LEFT(A3,7),"11"),assault_deaths,5,0)))</f>
        <v>2.2954518927751599</v>
      </c>
      <c r="C3" s="81">
        <f t="shared" ref="C3:C12" si="1">IF(ISERROR(VLOOKUP(CONCATENATE("Scotland",2,LEFT(A3,7),"11"),assault_deaths,5,0)),"0",(VLOOKUP(CONCATENATE("Scotland",2,LEFT(A3,7),"11"),assault_deaths,5,0)))</f>
        <v>0.476260257913247</v>
      </c>
    </row>
    <row r="4" spans="1:3" x14ac:dyDescent="0.25">
      <c r="A4" s="77">
        <f>lookups!C5</f>
        <v>2012</v>
      </c>
      <c r="B4" s="81">
        <f t="shared" si="0"/>
        <v>2.0176231623139</v>
      </c>
      <c r="C4" s="81">
        <f t="shared" si="1"/>
        <v>0.40200123524015902</v>
      </c>
    </row>
    <row r="5" spans="1:3" x14ac:dyDescent="0.25">
      <c r="A5" s="77">
        <f>lookups!C6</f>
        <v>2013</v>
      </c>
      <c r="B5" s="81">
        <f t="shared" si="0"/>
        <v>1.8943201323704499</v>
      </c>
      <c r="C5" s="81">
        <f t="shared" si="1"/>
        <v>0.32834492269301202</v>
      </c>
    </row>
    <row r="6" spans="1:3" x14ac:dyDescent="0.25">
      <c r="A6" s="77">
        <f>lookups!C7</f>
        <v>2014</v>
      </c>
      <c r="B6" s="81">
        <f t="shared" si="0"/>
        <v>1.3864657831798599</v>
      </c>
      <c r="C6" s="81">
        <f t="shared" si="1"/>
        <v>0.58159188970109799</v>
      </c>
    </row>
    <row r="7" spans="1:3" x14ac:dyDescent="0.25">
      <c r="A7" s="77">
        <f>lookups!C8</f>
        <v>2015</v>
      </c>
      <c r="B7" s="81">
        <f t="shared" si="0"/>
        <v>1.26414065824953</v>
      </c>
      <c r="C7" s="81">
        <f t="shared" si="1"/>
        <v>0.39818557692203299</v>
      </c>
    </row>
    <row r="8" spans="1:3" x14ac:dyDescent="0.25">
      <c r="A8" s="77">
        <f>lookups!C9</f>
        <v>2016</v>
      </c>
      <c r="B8" s="81">
        <f t="shared" si="0"/>
        <v>1.5223579192868699</v>
      </c>
      <c r="C8" s="81">
        <f t="shared" si="1"/>
        <v>0.46809786990263902</v>
      </c>
    </row>
    <row r="9" spans="1:3" x14ac:dyDescent="0.25">
      <c r="A9" s="77">
        <f>lookups!C10</f>
        <v>2017</v>
      </c>
      <c r="B9" s="81">
        <f t="shared" si="0"/>
        <v>1.6286028102867101</v>
      </c>
      <c r="C9" s="81">
        <f t="shared" si="1"/>
        <v>0.46687017417848797</v>
      </c>
    </row>
    <row r="10" spans="1:3" x14ac:dyDescent="0.25">
      <c r="A10" s="77">
        <f>lookups!C11</f>
        <v>2018</v>
      </c>
      <c r="B10" s="81">
        <f t="shared" si="0"/>
        <v>1.58565301155148</v>
      </c>
      <c r="C10" s="81">
        <f t="shared" si="1"/>
        <v>0.46605856778768101</v>
      </c>
    </row>
    <row r="11" spans="1:3" x14ac:dyDescent="0.25">
      <c r="A11" s="77">
        <f>lookups!C12</f>
        <v>2019</v>
      </c>
      <c r="B11" s="81">
        <f t="shared" si="0"/>
        <v>1.4645120565016301</v>
      </c>
      <c r="C11" s="81">
        <f t="shared" si="1"/>
        <v>0.35710497850763701</v>
      </c>
    </row>
    <row r="12" spans="1:3" x14ac:dyDescent="0.25">
      <c r="A12" s="77">
        <f>lookups!C13</f>
        <v>2020</v>
      </c>
      <c r="B12" s="81">
        <f t="shared" si="0"/>
        <v>1.5758596314289399</v>
      </c>
      <c r="C12" s="81">
        <f t="shared" si="1"/>
        <v>0.17852118760863001</v>
      </c>
    </row>
  </sheetData>
  <pageMargins left="0.7" right="0.7" top="0.75" bottom="0.75" header="0.3" footer="0.3"/>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2:O123"/>
  <sheetViews>
    <sheetView workbookViewId="0">
      <selection activeCell="J20" sqref="J20"/>
    </sheetView>
  </sheetViews>
  <sheetFormatPr defaultColWidth="11.42578125" defaultRowHeight="15" x14ac:dyDescent="0.25"/>
  <cols>
    <col min="2" max="3" width="10.7109375" customWidth="1"/>
  </cols>
  <sheetData>
    <row r="2" spans="1:15" x14ac:dyDescent="0.25">
      <c r="A2" s="85">
        <v>10</v>
      </c>
      <c r="B2">
        <f>VLOOKUP(A2,A4:C13,3,0)</f>
        <v>2020</v>
      </c>
      <c r="C2" t="str">
        <f>VLOOKUP(A2,A4:C13,2,0)</f>
        <v>2020/21</v>
      </c>
      <c r="D2" s="82"/>
      <c r="E2" s="82" t="s">
        <v>15</v>
      </c>
      <c r="F2" s="82"/>
      <c r="G2" s="82">
        <v>11</v>
      </c>
      <c r="H2" s="82" t="str">
        <f>VLOOKUP(G2,G4:I14,2,FALSE)</f>
        <v>All ages</v>
      </c>
      <c r="I2" s="82" t="str">
        <f>IF(G2&lt;9, CONCATENATE("0",G2),TEXT(G2,"00"))</f>
        <v>11</v>
      </c>
      <c r="J2" s="82">
        <v>1</v>
      </c>
      <c r="K2" s="82" t="str">
        <f>VLOOKUP($J$2,J4:K9,2,FALSE)</f>
        <v>All rta</v>
      </c>
      <c r="L2" s="82"/>
      <c r="M2" s="82">
        <v>3</v>
      </c>
      <c r="N2" s="82" t="str">
        <f>VLOOKUP($M$2,M4:N6,2,FALSE)</f>
        <v>All Patients</v>
      </c>
      <c r="O2" s="82"/>
    </row>
    <row r="3" spans="1:15" x14ac:dyDescent="0.25">
      <c r="C3" s="82"/>
      <c r="E3" s="82" t="s">
        <v>43</v>
      </c>
    </row>
    <row r="4" spans="1:15" x14ac:dyDescent="0.25">
      <c r="A4" s="85">
        <v>1</v>
      </c>
      <c r="B4" t="s">
        <v>57</v>
      </c>
      <c r="C4" s="82">
        <v>2011</v>
      </c>
      <c r="D4" s="82"/>
      <c r="E4" s="82" t="s">
        <v>44</v>
      </c>
      <c r="G4" s="82">
        <v>1</v>
      </c>
      <c r="H4" s="82" t="s">
        <v>73</v>
      </c>
      <c r="I4" s="82" t="s">
        <v>82</v>
      </c>
      <c r="J4" s="82">
        <v>1</v>
      </c>
      <c r="K4" s="82" t="s">
        <v>83</v>
      </c>
      <c r="M4" s="82">
        <v>1</v>
      </c>
      <c r="N4" s="82" t="s">
        <v>29</v>
      </c>
    </row>
    <row r="5" spans="1:15" x14ac:dyDescent="0.25">
      <c r="A5" s="85">
        <v>2</v>
      </c>
      <c r="B5" t="s">
        <v>58</v>
      </c>
      <c r="C5" s="82">
        <v>2012</v>
      </c>
      <c r="D5" s="82"/>
      <c r="E5" s="82" t="s">
        <v>45</v>
      </c>
      <c r="G5" s="82">
        <v>2</v>
      </c>
      <c r="H5" s="82" t="s">
        <v>72</v>
      </c>
      <c r="I5" s="82" t="s">
        <v>84</v>
      </c>
      <c r="J5" s="82">
        <v>2</v>
      </c>
      <c r="K5" s="82" t="s">
        <v>78</v>
      </c>
      <c r="M5" s="82">
        <v>2</v>
      </c>
      <c r="N5" s="82" t="s">
        <v>30</v>
      </c>
    </row>
    <row r="6" spans="1:15" x14ac:dyDescent="0.25">
      <c r="A6" s="85">
        <v>3</v>
      </c>
      <c r="B6" t="s">
        <v>59</v>
      </c>
      <c r="C6" s="82">
        <v>2013</v>
      </c>
      <c r="D6" s="82"/>
      <c r="E6" s="82" t="s">
        <v>46</v>
      </c>
      <c r="G6" s="82">
        <v>3</v>
      </c>
      <c r="H6" s="82" t="s">
        <v>71</v>
      </c>
      <c r="I6" s="82" t="s">
        <v>85</v>
      </c>
      <c r="J6" s="82">
        <v>3</v>
      </c>
      <c r="K6" s="82" t="s">
        <v>77</v>
      </c>
      <c r="M6" s="82">
        <v>3</v>
      </c>
      <c r="N6" s="82" t="s">
        <v>66</v>
      </c>
    </row>
    <row r="7" spans="1:15" x14ac:dyDescent="0.25">
      <c r="A7" s="85">
        <v>4</v>
      </c>
      <c r="B7" t="s">
        <v>60</v>
      </c>
      <c r="C7" s="82">
        <v>2014</v>
      </c>
      <c r="D7" s="82"/>
      <c r="E7" s="82" t="s">
        <v>47</v>
      </c>
      <c r="G7" s="82">
        <v>4</v>
      </c>
      <c r="H7" s="82" t="s">
        <v>70</v>
      </c>
      <c r="I7" s="82" t="s">
        <v>86</v>
      </c>
      <c r="J7" s="82">
        <v>4</v>
      </c>
      <c r="K7" s="82" t="s">
        <v>76</v>
      </c>
    </row>
    <row r="8" spans="1:15" x14ac:dyDescent="0.25">
      <c r="A8" s="85">
        <v>5</v>
      </c>
      <c r="B8" t="s">
        <v>61</v>
      </c>
      <c r="C8" s="82">
        <v>2015</v>
      </c>
      <c r="D8" s="82"/>
      <c r="E8" s="82" t="s">
        <v>48</v>
      </c>
      <c r="G8" s="82">
        <v>5</v>
      </c>
      <c r="H8" s="82" t="s">
        <v>69</v>
      </c>
      <c r="I8" s="82" t="s">
        <v>87</v>
      </c>
      <c r="J8" s="82">
        <v>5</v>
      </c>
      <c r="K8" s="82" t="s">
        <v>75</v>
      </c>
    </row>
    <row r="9" spans="1:15" x14ac:dyDescent="0.25">
      <c r="A9" s="85">
        <v>6</v>
      </c>
      <c r="B9" t="s">
        <v>62</v>
      </c>
      <c r="C9" s="82">
        <v>2016</v>
      </c>
      <c r="D9" s="82"/>
      <c r="E9" s="82" t="s">
        <v>49</v>
      </c>
      <c r="G9" s="82">
        <v>6</v>
      </c>
      <c r="H9" s="82" t="s">
        <v>81</v>
      </c>
      <c r="I9" s="82" t="s">
        <v>88</v>
      </c>
      <c r="J9" s="82">
        <v>6</v>
      </c>
      <c r="K9" s="82" t="s">
        <v>74</v>
      </c>
    </row>
    <row r="10" spans="1:15" x14ac:dyDescent="0.25">
      <c r="A10" s="85">
        <v>7</v>
      </c>
      <c r="B10" s="82" t="s">
        <v>63</v>
      </c>
      <c r="C10" s="82">
        <v>2017</v>
      </c>
      <c r="D10" s="82"/>
      <c r="E10" s="82" t="s">
        <v>50</v>
      </c>
      <c r="G10" s="82">
        <v>7</v>
      </c>
      <c r="H10" s="82" t="s">
        <v>80</v>
      </c>
      <c r="I10" s="82" t="s">
        <v>89</v>
      </c>
    </row>
    <row r="11" spans="1:15" x14ac:dyDescent="0.25">
      <c r="A11" s="85">
        <v>8</v>
      </c>
      <c r="B11" s="82" t="s">
        <v>64</v>
      </c>
      <c r="C11" s="82">
        <v>2018</v>
      </c>
      <c r="D11" s="82"/>
      <c r="E11" s="82" t="s">
        <v>51</v>
      </c>
      <c r="G11" s="82">
        <v>8</v>
      </c>
      <c r="H11" s="82" t="s">
        <v>68</v>
      </c>
      <c r="I11" s="82" t="s">
        <v>90</v>
      </c>
    </row>
    <row r="12" spans="1:15" x14ac:dyDescent="0.25">
      <c r="A12" s="85">
        <v>9</v>
      </c>
      <c r="B12" s="82" t="s">
        <v>65</v>
      </c>
      <c r="C12" s="82">
        <v>2019</v>
      </c>
      <c r="D12" s="82"/>
      <c r="E12" s="82" t="s">
        <v>52</v>
      </c>
      <c r="G12" s="82">
        <v>9</v>
      </c>
      <c r="H12" s="82" t="s">
        <v>79</v>
      </c>
      <c r="I12" s="82" t="s">
        <v>91</v>
      </c>
    </row>
    <row r="13" spans="1:15" x14ac:dyDescent="0.25">
      <c r="A13" s="85">
        <v>10</v>
      </c>
      <c r="B13" s="82" t="s">
        <v>213</v>
      </c>
      <c r="C13" s="82">
        <v>2020</v>
      </c>
      <c r="D13" s="82"/>
      <c r="E13" s="82" t="s">
        <v>53</v>
      </c>
      <c r="G13" s="82">
        <v>10</v>
      </c>
      <c r="H13" s="82" t="s">
        <v>67</v>
      </c>
      <c r="I13" s="82" t="s">
        <v>92</v>
      </c>
    </row>
    <row r="14" spans="1:15" x14ac:dyDescent="0.25">
      <c r="A14" s="82"/>
      <c r="D14" s="82"/>
      <c r="E14" s="82" t="s">
        <v>54</v>
      </c>
      <c r="G14" s="82">
        <v>11</v>
      </c>
      <c r="H14" s="82" t="s">
        <v>40</v>
      </c>
      <c r="I14" s="82" t="s">
        <v>93</v>
      </c>
    </row>
    <row r="15" spans="1:15" x14ac:dyDescent="0.25">
      <c r="A15" s="85"/>
      <c r="D15" s="82"/>
      <c r="E15" s="82" t="s">
        <v>55</v>
      </c>
    </row>
    <row r="16" spans="1:15" x14ac:dyDescent="0.25">
      <c r="C16" s="82"/>
      <c r="D16" s="82"/>
      <c r="E16" s="82" t="s">
        <v>56</v>
      </c>
    </row>
    <row r="17" spans="1:5" x14ac:dyDescent="0.25">
      <c r="A17" s="85"/>
      <c r="C17" s="82"/>
      <c r="D17" s="82"/>
      <c r="E17" s="82"/>
    </row>
    <row r="18" spans="1:5" x14ac:dyDescent="0.25">
      <c r="A18" s="85"/>
      <c r="C18" s="82"/>
      <c r="D18" s="82"/>
      <c r="E18" s="82"/>
    </row>
    <row r="19" spans="1:5" x14ac:dyDescent="0.25">
      <c r="A19" s="85"/>
      <c r="C19" s="82"/>
      <c r="D19" s="82"/>
      <c r="E19" s="82"/>
    </row>
    <row r="20" spans="1:5" x14ac:dyDescent="0.25">
      <c r="A20" s="85"/>
      <c r="C20" s="82"/>
      <c r="D20" s="82"/>
      <c r="E20" s="82"/>
    </row>
    <row r="21" spans="1:5" x14ac:dyDescent="0.25">
      <c r="A21" s="85"/>
      <c r="C21" s="82"/>
      <c r="D21" s="82"/>
      <c r="E21" s="82"/>
    </row>
    <row r="22" spans="1:5" x14ac:dyDescent="0.25">
      <c r="A22" s="85"/>
      <c r="C22" s="82"/>
      <c r="D22" s="82"/>
      <c r="E22" s="82"/>
    </row>
    <row r="23" spans="1:5" x14ac:dyDescent="0.25">
      <c r="A23" s="85"/>
      <c r="C23" s="82"/>
      <c r="D23" s="82"/>
      <c r="E23" s="82"/>
    </row>
    <row r="24" spans="1:5" x14ac:dyDescent="0.25">
      <c r="A24" s="85"/>
      <c r="B24" s="82"/>
      <c r="C24" s="82"/>
      <c r="D24" s="82"/>
      <c r="E24" s="82"/>
    </row>
    <row r="25" spans="1:5" x14ac:dyDescent="0.25">
      <c r="A25" s="85"/>
      <c r="B25" s="82"/>
      <c r="C25" s="82"/>
      <c r="D25" s="82"/>
      <c r="E25" s="82"/>
    </row>
    <row r="26" spans="1:5" x14ac:dyDescent="0.25">
      <c r="A26" s="85"/>
      <c r="B26" s="82"/>
      <c r="C26" s="82"/>
      <c r="D26" s="82"/>
      <c r="E26" s="82"/>
    </row>
    <row r="27" spans="1:5" x14ac:dyDescent="0.25">
      <c r="D27" s="82"/>
      <c r="E27" s="82"/>
    </row>
    <row r="28" spans="1:5" x14ac:dyDescent="0.25">
      <c r="D28" s="82"/>
      <c r="E28" s="82"/>
    </row>
    <row r="29" spans="1:5" x14ac:dyDescent="0.25">
      <c r="D29" s="82"/>
      <c r="E29" s="82"/>
    </row>
    <row r="30" spans="1:5" x14ac:dyDescent="0.25">
      <c r="D30" s="82"/>
      <c r="E30" s="82"/>
    </row>
    <row r="31" spans="1:5" x14ac:dyDescent="0.25">
      <c r="D31" s="82"/>
      <c r="E31" s="82"/>
    </row>
    <row r="32" spans="1:5" x14ac:dyDescent="0.25">
      <c r="D32" s="82"/>
      <c r="E32" s="82"/>
    </row>
    <row r="33" spans="2:5" x14ac:dyDescent="0.25">
      <c r="D33" s="82"/>
      <c r="E33" s="82"/>
    </row>
    <row r="34" spans="2:5" x14ac:dyDescent="0.25">
      <c r="D34" s="82"/>
      <c r="E34" s="82"/>
    </row>
    <row r="35" spans="2:5" x14ac:dyDescent="0.25">
      <c r="D35" s="82"/>
      <c r="E35" s="82"/>
    </row>
    <row r="36" spans="2:5" x14ac:dyDescent="0.25">
      <c r="D36" s="82"/>
      <c r="E36" s="82"/>
    </row>
    <row r="37" spans="2:5" x14ac:dyDescent="0.25">
      <c r="D37" s="82"/>
      <c r="E37" s="82"/>
    </row>
    <row r="38" spans="2:5" x14ac:dyDescent="0.25">
      <c r="D38" s="82"/>
      <c r="E38" s="82"/>
    </row>
    <row r="39" spans="2:5" x14ac:dyDescent="0.25">
      <c r="D39" s="82"/>
      <c r="E39" s="82"/>
    </row>
    <row r="40" spans="2:5" x14ac:dyDescent="0.25">
      <c r="B40" s="84"/>
      <c r="C40" s="84"/>
      <c r="D40" s="82"/>
      <c r="E40" s="82"/>
    </row>
    <row r="41" spans="2:5" x14ac:dyDescent="0.25">
      <c r="B41" s="84"/>
      <c r="C41" s="84"/>
      <c r="D41" s="82"/>
      <c r="E41" s="82"/>
    </row>
    <row r="42" spans="2:5" x14ac:dyDescent="0.25">
      <c r="B42" s="84"/>
      <c r="C42" s="84"/>
      <c r="D42" s="82"/>
      <c r="E42" s="82"/>
    </row>
    <row r="43" spans="2:5" x14ac:dyDescent="0.25">
      <c r="B43" s="84"/>
      <c r="C43" s="84"/>
      <c r="D43" s="82"/>
      <c r="E43" s="82"/>
    </row>
    <row r="44" spans="2:5" x14ac:dyDescent="0.25">
      <c r="B44" s="84"/>
      <c r="C44" s="84"/>
      <c r="D44" s="82"/>
      <c r="E44" s="82"/>
    </row>
    <row r="45" spans="2:5" x14ac:dyDescent="0.25">
      <c r="B45" s="84"/>
      <c r="C45" s="84"/>
      <c r="D45" s="82"/>
      <c r="E45" s="82"/>
    </row>
    <row r="46" spans="2:5" x14ac:dyDescent="0.25">
      <c r="B46" s="84"/>
      <c r="C46" s="84"/>
      <c r="D46" s="82"/>
      <c r="E46" s="82"/>
    </row>
    <row r="47" spans="2:5" x14ac:dyDescent="0.25">
      <c r="B47" s="84"/>
      <c r="C47" s="84"/>
      <c r="D47" s="82"/>
      <c r="E47" s="82"/>
    </row>
    <row r="48" spans="2:5" x14ac:dyDescent="0.25">
      <c r="B48" s="84"/>
      <c r="C48" s="84"/>
      <c r="D48" s="82"/>
      <c r="E48" s="82"/>
    </row>
    <row r="49" spans="2:5" x14ac:dyDescent="0.25">
      <c r="B49" s="84"/>
      <c r="C49" s="84"/>
      <c r="D49" s="82"/>
      <c r="E49" s="82"/>
    </row>
    <row r="50" spans="2:5" x14ac:dyDescent="0.25">
      <c r="B50" s="84"/>
      <c r="C50" s="84"/>
      <c r="D50" s="82"/>
      <c r="E50" s="82"/>
    </row>
    <row r="51" spans="2:5" x14ac:dyDescent="0.25">
      <c r="B51" s="84"/>
      <c r="C51" s="84"/>
    </row>
    <row r="89" spans="1:3" x14ac:dyDescent="0.25">
      <c r="A89" s="83" t="s">
        <v>94</v>
      </c>
      <c r="B89" s="82" t="s">
        <v>15</v>
      </c>
    </row>
    <row r="90" spans="1:3" x14ac:dyDescent="0.25">
      <c r="A90" s="83" t="s">
        <v>95</v>
      </c>
      <c r="B90" s="82" t="s">
        <v>96</v>
      </c>
      <c r="C90" s="82"/>
    </row>
    <row r="91" spans="1:3" x14ac:dyDescent="0.25">
      <c r="A91" s="83" t="s">
        <v>97</v>
      </c>
      <c r="B91" s="82" t="s">
        <v>98</v>
      </c>
      <c r="C91" s="82"/>
    </row>
    <row r="92" spans="1:3" x14ac:dyDescent="0.25">
      <c r="A92" s="83" t="s">
        <v>99</v>
      </c>
      <c r="B92" s="82" t="s">
        <v>100</v>
      </c>
      <c r="C92" s="82"/>
    </row>
    <row r="93" spans="1:3" x14ac:dyDescent="0.25">
      <c r="A93" s="83" t="s">
        <v>101</v>
      </c>
      <c r="B93" s="82" t="s">
        <v>102</v>
      </c>
      <c r="C93" s="82"/>
    </row>
    <row r="94" spans="1:3" x14ac:dyDescent="0.25">
      <c r="A94" s="83" t="s">
        <v>91</v>
      </c>
      <c r="B94" s="82" t="s">
        <v>103</v>
      </c>
      <c r="C94" s="82"/>
    </row>
    <row r="95" spans="1:3" x14ac:dyDescent="0.25">
      <c r="A95" s="83" t="s">
        <v>87</v>
      </c>
      <c r="B95" s="82" t="s">
        <v>104</v>
      </c>
      <c r="C95" s="82"/>
    </row>
    <row r="96" spans="1:3" x14ac:dyDescent="0.25">
      <c r="A96" s="83" t="s">
        <v>105</v>
      </c>
      <c r="B96" s="82" t="s">
        <v>106</v>
      </c>
      <c r="C96" s="82"/>
    </row>
    <row r="97" spans="1:3" x14ac:dyDescent="0.25">
      <c r="A97" s="83" t="s">
        <v>88</v>
      </c>
      <c r="B97" s="82" t="s">
        <v>107</v>
      </c>
      <c r="C97" s="82"/>
    </row>
    <row r="98" spans="1:3" x14ac:dyDescent="0.25">
      <c r="A98" s="83" t="s">
        <v>82</v>
      </c>
      <c r="B98" s="82" t="s">
        <v>108</v>
      </c>
      <c r="C98" s="82"/>
    </row>
    <row r="99" spans="1:3" x14ac:dyDescent="0.25">
      <c r="A99" s="83" t="s">
        <v>109</v>
      </c>
      <c r="B99" s="82" t="s">
        <v>110</v>
      </c>
      <c r="C99" s="82"/>
    </row>
    <row r="100" spans="1:3" x14ac:dyDescent="0.25">
      <c r="A100" s="83" t="s">
        <v>111</v>
      </c>
      <c r="B100" s="82" t="s">
        <v>112</v>
      </c>
      <c r="C100" s="82"/>
    </row>
    <row r="101" spans="1:3" x14ac:dyDescent="0.25">
      <c r="A101" s="83" t="s">
        <v>113</v>
      </c>
      <c r="B101" s="82" t="s">
        <v>114</v>
      </c>
      <c r="C101" s="82"/>
    </row>
    <row r="102" spans="1:3" x14ac:dyDescent="0.25">
      <c r="A102" s="83" t="s">
        <v>115</v>
      </c>
      <c r="B102" s="82" t="s">
        <v>116</v>
      </c>
      <c r="C102" s="82"/>
    </row>
    <row r="103" spans="1:3" x14ac:dyDescent="0.25">
      <c r="A103" s="83" t="s">
        <v>92</v>
      </c>
      <c r="B103" s="82" t="s">
        <v>117</v>
      </c>
      <c r="C103" s="82"/>
    </row>
    <row r="104" spans="1:3" x14ac:dyDescent="0.25">
      <c r="A104" s="83" t="s">
        <v>118</v>
      </c>
      <c r="B104" s="82" t="s">
        <v>119</v>
      </c>
      <c r="C104" s="82"/>
    </row>
    <row r="105" spans="1:3" x14ac:dyDescent="0.25">
      <c r="A105" s="83" t="s">
        <v>89</v>
      </c>
      <c r="B105" s="82" t="s">
        <v>120</v>
      </c>
      <c r="C105" s="82"/>
    </row>
    <row r="106" spans="1:3" x14ac:dyDescent="0.25">
      <c r="A106" s="83" t="s">
        <v>121</v>
      </c>
      <c r="B106" s="82" t="s">
        <v>122</v>
      </c>
      <c r="C106" s="82"/>
    </row>
    <row r="107" spans="1:3" x14ac:dyDescent="0.25">
      <c r="A107" s="83" t="s">
        <v>123</v>
      </c>
      <c r="B107" s="82" t="s">
        <v>124</v>
      </c>
      <c r="C107" s="82"/>
    </row>
    <row r="108" spans="1:3" x14ac:dyDescent="0.25">
      <c r="A108" s="83" t="s">
        <v>90</v>
      </c>
      <c r="B108" s="82" t="s">
        <v>125</v>
      </c>
      <c r="C108" s="82"/>
    </row>
    <row r="109" spans="1:3" x14ac:dyDescent="0.25">
      <c r="A109" s="83" t="s">
        <v>126</v>
      </c>
      <c r="B109" s="82" t="s">
        <v>127</v>
      </c>
      <c r="C109" s="82"/>
    </row>
    <row r="110" spans="1:3" x14ac:dyDescent="0.25">
      <c r="A110" s="83" t="s">
        <v>128</v>
      </c>
      <c r="B110" s="82" t="s">
        <v>129</v>
      </c>
      <c r="C110" s="82"/>
    </row>
    <row r="111" spans="1:3" x14ac:dyDescent="0.25">
      <c r="A111" s="83" t="s">
        <v>84</v>
      </c>
      <c r="B111" s="82" t="s">
        <v>130</v>
      </c>
      <c r="C111" s="82"/>
    </row>
    <row r="112" spans="1:3" x14ac:dyDescent="0.25">
      <c r="A112" s="83" t="s">
        <v>131</v>
      </c>
      <c r="B112" s="82" t="s">
        <v>132</v>
      </c>
      <c r="C112" s="82"/>
    </row>
    <row r="113" spans="1:3" x14ac:dyDescent="0.25">
      <c r="A113" s="83" t="s">
        <v>133</v>
      </c>
      <c r="B113" s="82" t="s">
        <v>134</v>
      </c>
      <c r="C113" s="82"/>
    </row>
    <row r="114" spans="1:3" x14ac:dyDescent="0.25">
      <c r="A114" s="83" t="s">
        <v>135</v>
      </c>
      <c r="B114" s="82" t="s">
        <v>136</v>
      </c>
      <c r="C114" s="82"/>
    </row>
    <row r="115" spans="1:3" x14ac:dyDescent="0.25">
      <c r="A115" s="83" t="s">
        <v>137</v>
      </c>
      <c r="B115" s="82" t="s">
        <v>138</v>
      </c>
      <c r="C115" s="82"/>
    </row>
    <row r="116" spans="1:3" x14ac:dyDescent="0.25">
      <c r="A116" s="83" t="s">
        <v>86</v>
      </c>
      <c r="B116" s="82" t="s">
        <v>139</v>
      </c>
      <c r="C116" s="82"/>
    </row>
    <row r="117" spans="1:3" x14ac:dyDescent="0.25">
      <c r="A117" s="83" t="s">
        <v>140</v>
      </c>
      <c r="B117" s="82" t="s">
        <v>141</v>
      </c>
      <c r="C117" s="82"/>
    </row>
    <row r="118" spans="1:3" x14ac:dyDescent="0.25">
      <c r="A118" s="83" t="s">
        <v>85</v>
      </c>
      <c r="B118" s="82" t="s">
        <v>142</v>
      </c>
      <c r="C118" s="82"/>
    </row>
    <row r="119" spans="1:3" x14ac:dyDescent="0.25">
      <c r="A119" s="83" t="s">
        <v>143</v>
      </c>
      <c r="B119" s="82" t="s">
        <v>144</v>
      </c>
      <c r="C119" s="82"/>
    </row>
    <row r="120" spans="1:3" x14ac:dyDescent="0.25">
      <c r="A120" s="83" t="s">
        <v>93</v>
      </c>
      <c r="B120" s="82" t="s">
        <v>145</v>
      </c>
      <c r="C120" s="82"/>
    </row>
    <row r="121" spans="1:3" x14ac:dyDescent="0.25">
      <c r="A121" s="83" t="s">
        <v>146</v>
      </c>
      <c r="B121" s="82" t="s">
        <v>147</v>
      </c>
      <c r="C121" s="82"/>
    </row>
    <row r="122" spans="1:3" x14ac:dyDescent="0.25">
      <c r="A122" s="83" t="s">
        <v>148</v>
      </c>
      <c r="B122" s="82" t="s">
        <v>149</v>
      </c>
      <c r="C122" s="82"/>
    </row>
    <row r="123" spans="1:3" x14ac:dyDescent="0.25">
      <c r="A123" s="83" t="s">
        <v>150</v>
      </c>
      <c r="B123" s="82" t="s">
        <v>151</v>
      </c>
      <c r="C123" s="82"/>
    </row>
  </sheetData>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Notes</vt:lpstr>
      <vt:lpstr>Admissions_a</vt:lpstr>
      <vt:lpstr>Admissions_b</vt:lpstr>
      <vt:lpstr>Deaths_a</vt:lpstr>
      <vt:lpstr>Deaths_b</vt:lpstr>
      <vt:lpstr>lookups</vt:lpstr>
      <vt:lpstr>assault_admissions</vt:lpstr>
      <vt:lpstr>assault_deaths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stuarw02</dc:creator>
  <cp:lastModifiedBy>Sandra Storrie</cp:lastModifiedBy>
  <cp:lastPrinted>2019-01-17T10:45:12Z</cp:lastPrinted>
  <dcterms:created xsi:type="dcterms:W3CDTF">2016-12-08T09:20:22Z</dcterms:created>
  <dcterms:modified xsi:type="dcterms:W3CDTF">2021-10-20T13:18:51Z</dcterms:modified>
</cp:coreProperties>
</file>